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Irma Jofre\Poblaciones\Percapita 2025\"/>
    </mc:Choice>
  </mc:AlternateContent>
  <xr:revisionPtr revIDLastSave="0" documentId="13_ncr:1_{C29C1F3F-9836-44F3-92FE-7E16C7593AC4}" xr6:coauthVersionLast="47" xr6:coauthVersionMax="47" xr10:uidLastSave="{00000000-0000-0000-0000-000000000000}"/>
  <bookViews>
    <workbookView xWindow="-120" yWindow="-120" windowWidth="29040" windowHeight="15840" tabRatio="768" activeTab="1" xr2:uid="{00000000-000D-0000-FFFF-FFFF00000000}"/>
  </bookViews>
  <sheets>
    <sheet name="AÑOS" sheetId="10" r:id="rId1"/>
    <sheet name="OSORNO" sheetId="1" r:id="rId2"/>
    <sheet name="PUERTO OCTAY" sheetId="4" r:id="rId3"/>
    <sheet name="PURRANQUE" sheetId="2" r:id="rId4"/>
    <sheet name="PUYEHUE" sheetId="6" r:id="rId5"/>
    <sheet name="RÍO NEGRO" sheetId="3" r:id="rId6"/>
    <sheet name="SAN JUAN COSTA" sheetId="8" r:id="rId7"/>
    <sheet name="SAN PABLO" sheetId="9" r:id="rId8"/>
  </sheets>
  <definedNames>
    <definedName name="_xlnm.Print_Area" localSheetId="1">OSORNO!$B$1:$J$257</definedName>
    <definedName name="_xlnm.Print_Area" localSheetId="2">'PUERTO OCTAY'!$B$1:$J$167</definedName>
    <definedName name="_xlnm.Print_Area" localSheetId="3">PURRANQUE!$B$1:$J$28</definedName>
    <definedName name="_xlnm.Print_Area" localSheetId="4">PUYEHUE!$B$1:$J$29</definedName>
    <definedName name="_xlnm.Print_Area" localSheetId="5">'RÍO NEGRO'!$B$1:$J$121</definedName>
    <definedName name="_xlnm.Print_Area" localSheetId="6">'SAN JUAN COSTA'!$B$1:$J$215</definedName>
    <definedName name="_xlnm.Print_Area" localSheetId="7">'SAN PABLO'!$B$1:$J$74</definedName>
    <definedName name="_xlnm.Print_Titles" localSheetId="1">OSORNO!$1:$5</definedName>
    <definedName name="_xlnm.Print_Titles" localSheetId="2">'PUERTO OCTAY'!$1:$5</definedName>
    <definedName name="_xlnm.Print_Titles" localSheetId="3">PURRANQUE!$1:$5</definedName>
    <definedName name="_xlnm.Print_Titles" localSheetId="4">PUYEHUE!$1:$5</definedName>
    <definedName name="_xlnm.Print_Titles" localSheetId="5">'RÍO NEGRO'!$1:$5</definedName>
    <definedName name="_xlnm.Print_Titles" localSheetId="6">'SAN JUAN COSTA'!$1:$5</definedName>
    <definedName name="_xlnm.Print_Titles" localSheetId="7">'SAN PABLO'!$1:$5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8" l="1"/>
  <c r="H66" i="8"/>
  <c r="H67" i="8"/>
  <c r="H68" i="8"/>
  <c r="H69" i="8"/>
  <c r="H70" i="8"/>
  <c r="H71" i="8"/>
  <c r="H72" i="8"/>
  <c r="H73" i="8"/>
  <c r="H74" i="8"/>
  <c r="H75" i="8"/>
  <c r="H64" i="8"/>
  <c r="H42" i="8"/>
  <c r="H43" i="8"/>
  <c r="H44" i="8"/>
  <c r="H45" i="8"/>
  <c r="H46" i="8"/>
  <c r="H47" i="8"/>
  <c r="H48" i="8"/>
  <c r="H49" i="8"/>
  <c r="H50" i="8"/>
  <c r="H51" i="8"/>
  <c r="H52" i="8"/>
  <c r="H53" i="8"/>
  <c r="C9" i="8"/>
  <c r="C59" i="8"/>
  <c r="D59" i="8"/>
  <c r="C60" i="8"/>
  <c r="D60" i="8"/>
  <c r="C61" i="8"/>
  <c r="D61" i="8"/>
  <c r="C62" i="8"/>
  <c r="D62" i="8"/>
  <c r="C63" i="8"/>
  <c r="D63" i="8"/>
  <c r="C64" i="8"/>
  <c r="D64" i="8"/>
  <c r="C65" i="8"/>
  <c r="D65" i="8"/>
  <c r="C66" i="8"/>
  <c r="D66" i="8"/>
  <c r="C67" i="8"/>
  <c r="D67" i="8"/>
  <c r="C68" i="8"/>
  <c r="D68" i="8"/>
  <c r="C69" i="8"/>
  <c r="D69" i="8"/>
  <c r="C70" i="8"/>
  <c r="D70" i="8"/>
  <c r="C71" i="8"/>
  <c r="D71" i="8"/>
  <c r="C72" i="8"/>
  <c r="D72" i="8"/>
  <c r="C73" i="8"/>
  <c r="D73" i="8"/>
  <c r="C74" i="8"/>
  <c r="D74" i="8"/>
  <c r="C75" i="8"/>
  <c r="D75" i="8"/>
  <c r="D58" i="8"/>
  <c r="C58" i="8"/>
  <c r="C37" i="8"/>
  <c r="D37" i="8"/>
  <c r="C38" i="8"/>
  <c r="D38" i="8"/>
  <c r="C39" i="8"/>
  <c r="D39" i="8"/>
  <c r="C40" i="8"/>
  <c r="D40" i="8"/>
  <c r="C41" i="8"/>
  <c r="D41" i="8"/>
  <c r="C42" i="8"/>
  <c r="D42" i="8"/>
  <c r="C43" i="8"/>
  <c r="D43" i="8"/>
  <c r="C44" i="8"/>
  <c r="D44" i="8"/>
  <c r="C45" i="8"/>
  <c r="D45" i="8"/>
  <c r="C46" i="8"/>
  <c r="D46" i="8"/>
  <c r="C47" i="8"/>
  <c r="D47" i="8"/>
  <c r="C48" i="8"/>
  <c r="D48" i="8"/>
  <c r="C49" i="8"/>
  <c r="D49" i="8"/>
  <c r="C50" i="8"/>
  <c r="D50" i="8"/>
  <c r="C51" i="8"/>
  <c r="D51" i="8"/>
  <c r="C52" i="8"/>
  <c r="D52" i="8"/>
  <c r="C53" i="8"/>
  <c r="D53" i="8"/>
  <c r="D36" i="8"/>
  <c r="D26" i="9" l="1"/>
  <c r="C26" i="9"/>
  <c r="C17" i="9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9" i="4"/>
  <c r="D9" i="4"/>
  <c r="C49" i="1"/>
  <c r="C122" i="8"/>
  <c r="C51" i="3"/>
  <c r="D26" i="6"/>
  <c r="C26" i="6"/>
  <c r="D26" i="2"/>
  <c r="C26" i="2"/>
  <c r="C16" i="2"/>
  <c r="C13" i="2"/>
  <c r="D95" i="1"/>
  <c r="C95" i="1"/>
  <c r="C224" i="1"/>
  <c r="C198" i="1"/>
  <c r="D210" i="1"/>
  <c r="C210" i="1"/>
  <c r="C176" i="1"/>
  <c r="C175" i="1"/>
  <c r="D187" i="1"/>
  <c r="C187" i="1"/>
  <c r="D164" i="1"/>
  <c r="C127" i="1"/>
  <c r="C86" i="1"/>
  <c r="C84" i="1"/>
  <c r="C83" i="1"/>
  <c r="C36" i="1"/>
  <c r="C35" i="1"/>
  <c r="D50" i="1"/>
  <c r="AB6" i="10"/>
  <c r="AB7" i="10"/>
  <c r="AB8" i="10"/>
  <c r="AB9" i="10"/>
  <c r="AB10" i="10"/>
  <c r="AB11" i="10"/>
  <c r="AB5" i="10"/>
  <c r="Z17" i="10"/>
  <c r="Z15" i="10"/>
  <c r="Z16" i="10" s="1"/>
  <c r="Z12" i="10"/>
  <c r="H61" i="9"/>
  <c r="H72" i="9"/>
  <c r="H71" i="9"/>
  <c r="H70" i="9"/>
  <c r="H69" i="9"/>
  <c r="H68" i="9"/>
  <c r="H67" i="9"/>
  <c r="H66" i="9"/>
  <c r="H65" i="9"/>
  <c r="H64" i="9"/>
  <c r="H63" i="9"/>
  <c r="H62" i="9"/>
  <c r="H39" i="9"/>
  <c r="C50" i="1" l="1"/>
  <c r="Y16" i="10"/>
  <c r="U16" i="10"/>
  <c r="V16" i="10"/>
  <c r="W16" i="10"/>
  <c r="U15" i="10"/>
  <c r="V15" i="10"/>
  <c r="W15" i="10"/>
  <c r="X15" i="10"/>
  <c r="X16" i="10" s="1"/>
  <c r="Y15" i="10"/>
  <c r="AA15" i="10"/>
  <c r="AA16" i="10" s="1"/>
  <c r="T15" i="10"/>
  <c r="T16" i="10" s="1"/>
  <c r="H40" i="9" l="1"/>
  <c r="H41" i="9"/>
  <c r="H42" i="9"/>
  <c r="H43" i="9"/>
  <c r="H44" i="9"/>
  <c r="H45" i="9"/>
  <c r="H46" i="9"/>
  <c r="H47" i="9"/>
  <c r="H48" i="9"/>
  <c r="H49" i="9"/>
  <c r="H50" i="9"/>
  <c r="C33" i="9"/>
  <c r="C55" i="9"/>
  <c r="E60" i="8"/>
  <c r="H60" i="8"/>
  <c r="I60" i="8"/>
  <c r="E66" i="8"/>
  <c r="E68" i="8"/>
  <c r="E69" i="8"/>
  <c r="E71" i="8"/>
  <c r="E72" i="8"/>
  <c r="E40" i="8"/>
  <c r="E41" i="8"/>
  <c r="E43" i="8"/>
  <c r="E44" i="8"/>
  <c r="E47" i="8"/>
  <c r="E49" i="8"/>
  <c r="E50" i="8"/>
  <c r="E37" i="8"/>
  <c r="E38" i="8"/>
  <c r="H16" i="8"/>
  <c r="H17" i="8"/>
  <c r="H18" i="8"/>
  <c r="H19" i="8"/>
  <c r="H20" i="8"/>
  <c r="H21" i="8"/>
  <c r="H22" i="8"/>
  <c r="H23" i="8"/>
  <c r="H24" i="8"/>
  <c r="H25" i="8"/>
  <c r="H26" i="8"/>
  <c r="H15" i="8"/>
  <c r="H18" i="3"/>
  <c r="H19" i="3"/>
  <c r="H20" i="3"/>
  <c r="H21" i="3"/>
  <c r="H22" i="3"/>
  <c r="H23" i="3"/>
  <c r="H24" i="3"/>
  <c r="H25" i="3"/>
  <c r="H26" i="3"/>
  <c r="H19" i="1"/>
  <c r="H20" i="1"/>
  <c r="H21" i="1"/>
  <c r="H22" i="1"/>
  <c r="H23" i="1"/>
  <c r="H24" i="1"/>
  <c r="H25" i="1"/>
  <c r="H26" i="1"/>
  <c r="H18" i="1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H15" i="1"/>
  <c r="H16" i="1"/>
  <c r="H17" i="1"/>
  <c r="AA12" i="10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D55" i="9"/>
  <c r="C50" i="9"/>
  <c r="D50" i="9"/>
  <c r="E59" i="8"/>
  <c r="E61" i="8"/>
  <c r="E67" i="8"/>
  <c r="E73" i="8"/>
  <c r="E75" i="8"/>
  <c r="E42" i="8"/>
  <c r="E48" i="8"/>
  <c r="E62" i="8"/>
  <c r="E65" i="8"/>
  <c r="E39" i="8"/>
  <c r="E52" i="8"/>
  <c r="E53" i="8"/>
  <c r="E64" i="8"/>
  <c r="E70" i="8"/>
  <c r="E74" i="8"/>
  <c r="E45" i="8"/>
  <c r="E46" i="8"/>
  <c r="E51" i="8"/>
  <c r="AA17" i="10" l="1"/>
  <c r="AB12" i="10"/>
  <c r="E63" i="8"/>
  <c r="J60" i="8" s="1"/>
  <c r="E33" i="9"/>
  <c r="I83" i="3" l="1"/>
  <c r="H83" i="3"/>
  <c r="I106" i="3"/>
  <c r="I105" i="3"/>
  <c r="I104" i="3"/>
  <c r="I103" i="3"/>
  <c r="H106" i="3"/>
  <c r="H105" i="3"/>
  <c r="H104" i="3"/>
  <c r="H103" i="3"/>
  <c r="D121" i="3"/>
  <c r="C121" i="3"/>
  <c r="Y12" i="10"/>
  <c r="Y17" i="10" s="1"/>
  <c r="E69" i="9"/>
  <c r="E68" i="9"/>
  <c r="E67" i="9"/>
  <c r="E63" i="9"/>
  <c r="E61" i="9"/>
  <c r="E58" i="9"/>
  <c r="E59" i="9"/>
  <c r="H107" i="3" l="1"/>
  <c r="E57" i="9"/>
  <c r="E66" i="9"/>
  <c r="E65" i="9"/>
  <c r="E70" i="9"/>
  <c r="E56" i="9"/>
  <c r="E64" i="9"/>
  <c r="E71" i="9"/>
  <c r="E72" i="9"/>
  <c r="E60" i="9" l="1"/>
  <c r="E55" i="9"/>
  <c r="E62" i="9"/>
  <c r="X12" i="10"/>
  <c r="X17" i="10" l="1"/>
  <c r="H9" i="2"/>
  <c r="W12" i="10"/>
  <c r="W17" i="10" s="1"/>
  <c r="I32" i="1" l="1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J204" i="8"/>
  <c r="J203" i="8"/>
  <c r="D215" i="8"/>
  <c r="C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I200" i="8"/>
  <c r="H200" i="8"/>
  <c r="E200" i="8"/>
  <c r="I199" i="8"/>
  <c r="H199" i="8"/>
  <c r="E199" i="8"/>
  <c r="I198" i="8"/>
  <c r="H198" i="8"/>
  <c r="E198" i="8"/>
  <c r="I197" i="8"/>
  <c r="H197" i="8"/>
  <c r="E197" i="8"/>
  <c r="D192" i="8"/>
  <c r="C192" i="8"/>
  <c r="E191" i="8"/>
  <c r="E190" i="8"/>
  <c r="E189" i="8"/>
  <c r="E188" i="8"/>
  <c r="E187" i="8"/>
  <c r="E186" i="8"/>
  <c r="E185" i="8"/>
  <c r="E184" i="8"/>
  <c r="E183" i="8"/>
  <c r="E182" i="8"/>
  <c r="J181" i="8"/>
  <c r="E181" i="8"/>
  <c r="J180" i="8"/>
  <c r="E180" i="8"/>
  <c r="E179" i="8"/>
  <c r="E178" i="8"/>
  <c r="I177" i="8"/>
  <c r="H177" i="8"/>
  <c r="E177" i="8"/>
  <c r="I176" i="8"/>
  <c r="H176" i="8"/>
  <c r="E176" i="8"/>
  <c r="I175" i="8"/>
  <c r="H175" i="8"/>
  <c r="E175" i="8"/>
  <c r="I174" i="8"/>
  <c r="H174" i="8"/>
  <c r="E174" i="8"/>
  <c r="D169" i="8"/>
  <c r="C169" i="8"/>
  <c r="E168" i="8"/>
  <c r="E167" i="8"/>
  <c r="E166" i="8"/>
  <c r="E165" i="8"/>
  <c r="E164" i="8"/>
  <c r="E163" i="8"/>
  <c r="E162" i="8"/>
  <c r="E161" i="8"/>
  <c r="E160" i="8"/>
  <c r="E159" i="8"/>
  <c r="J158" i="8"/>
  <c r="E158" i="8"/>
  <c r="J157" i="8"/>
  <c r="E157" i="8"/>
  <c r="E156" i="8"/>
  <c r="E155" i="8"/>
  <c r="I154" i="8"/>
  <c r="H154" i="8"/>
  <c r="E154" i="8"/>
  <c r="I153" i="8"/>
  <c r="H153" i="8"/>
  <c r="E153" i="8"/>
  <c r="I152" i="8"/>
  <c r="H152" i="8"/>
  <c r="E152" i="8"/>
  <c r="I151" i="8"/>
  <c r="H151" i="8"/>
  <c r="E151" i="8"/>
  <c r="D146" i="8"/>
  <c r="C146" i="8"/>
  <c r="E145" i="8"/>
  <c r="E144" i="8"/>
  <c r="E143" i="8"/>
  <c r="E142" i="8"/>
  <c r="E141" i="8"/>
  <c r="E140" i="8"/>
  <c r="E139" i="8"/>
  <c r="E138" i="8"/>
  <c r="E137" i="8"/>
  <c r="E136" i="8"/>
  <c r="J135" i="8"/>
  <c r="E135" i="8"/>
  <c r="J134" i="8"/>
  <c r="E134" i="8"/>
  <c r="E133" i="8"/>
  <c r="E132" i="8"/>
  <c r="I131" i="8"/>
  <c r="H131" i="8"/>
  <c r="E131" i="8"/>
  <c r="I130" i="8"/>
  <c r="H130" i="8"/>
  <c r="E130" i="8"/>
  <c r="I129" i="8"/>
  <c r="H129" i="8"/>
  <c r="E129" i="8"/>
  <c r="I128" i="8"/>
  <c r="H128" i="8"/>
  <c r="E128" i="8"/>
  <c r="H15" i="3"/>
  <c r="J16" i="6"/>
  <c r="J15" i="6"/>
  <c r="J15" i="2"/>
  <c r="J16" i="2"/>
  <c r="J39" i="1"/>
  <c r="J38" i="1"/>
  <c r="J62" i="1"/>
  <c r="J61" i="1"/>
  <c r="J85" i="1"/>
  <c r="J84" i="1"/>
  <c r="J108" i="1"/>
  <c r="J107" i="1"/>
  <c r="J131" i="1"/>
  <c r="J130" i="1"/>
  <c r="J154" i="1"/>
  <c r="J153" i="1"/>
  <c r="J177" i="1"/>
  <c r="J176" i="1"/>
  <c r="J200" i="1"/>
  <c r="J199" i="1"/>
  <c r="J223" i="1"/>
  <c r="J222" i="1"/>
  <c r="J246" i="1"/>
  <c r="J24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9" i="1"/>
  <c r="D73" i="1"/>
  <c r="C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I58" i="1"/>
  <c r="H58" i="1"/>
  <c r="E58" i="1"/>
  <c r="I57" i="1"/>
  <c r="H57" i="1"/>
  <c r="E57" i="1"/>
  <c r="I56" i="1"/>
  <c r="H56" i="1"/>
  <c r="E56" i="1"/>
  <c r="I55" i="1"/>
  <c r="H55" i="1"/>
  <c r="E55" i="1"/>
  <c r="C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I104" i="1"/>
  <c r="H104" i="1"/>
  <c r="E104" i="1"/>
  <c r="I103" i="1"/>
  <c r="H103" i="1"/>
  <c r="E103" i="1"/>
  <c r="I102" i="1"/>
  <c r="H102" i="1"/>
  <c r="E102" i="1"/>
  <c r="H101" i="1"/>
  <c r="D119" i="1"/>
  <c r="D9" i="1"/>
  <c r="V12" i="10"/>
  <c r="V17" i="10" s="1"/>
  <c r="D54" i="8" l="1"/>
  <c r="D76" i="8"/>
  <c r="C54" i="8"/>
  <c r="C76" i="8"/>
  <c r="E58" i="8"/>
  <c r="E76" i="8" s="1"/>
  <c r="J131" i="8"/>
  <c r="J177" i="8"/>
  <c r="J65" i="1"/>
  <c r="J129" i="8"/>
  <c r="J198" i="8"/>
  <c r="J200" i="8"/>
  <c r="J110" i="1"/>
  <c r="J58" i="1"/>
  <c r="J15" i="1"/>
  <c r="J64" i="1"/>
  <c r="J16" i="1"/>
  <c r="I59" i="1"/>
  <c r="J151" i="8"/>
  <c r="J160" i="8"/>
  <c r="J206" i="8"/>
  <c r="I132" i="8"/>
  <c r="J137" i="8"/>
  <c r="I178" i="8"/>
  <c r="J183" i="8"/>
  <c r="J207" i="8"/>
  <c r="H178" i="8"/>
  <c r="I201" i="8"/>
  <c r="J176" i="8"/>
  <c r="J175" i="8"/>
  <c r="J199" i="8"/>
  <c r="E215" i="8"/>
  <c r="J197" i="8"/>
  <c r="H201" i="8"/>
  <c r="E192" i="8"/>
  <c r="J174" i="8"/>
  <c r="J184" i="8"/>
  <c r="J154" i="8"/>
  <c r="E169" i="8"/>
  <c r="J153" i="8"/>
  <c r="H155" i="8"/>
  <c r="J152" i="8"/>
  <c r="J161" i="8"/>
  <c r="I155" i="8"/>
  <c r="J130" i="8"/>
  <c r="E146" i="8"/>
  <c r="J128" i="8"/>
  <c r="H132" i="8"/>
  <c r="J138" i="8"/>
  <c r="J57" i="1"/>
  <c r="H59" i="1"/>
  <c r="J56" i="1"/>
  <c r="J55" i="1"/>
  <c r="E73" i="1"/>
  <c r="J103" i="1"/>
  <c r="J104" i="1"/>
  <c r="J102" i="1"/>
  <c r="E101" i="1"/>
  <c r="J111" i="1" s="1"/>
  <c r="H105" i="1"/>
  <c r="I101" i="1"/>
  <c r="I105" i="1" s="1"/>
  <c r="J41" i="4"/>
  <c r="J40" i="4"/>
  <c r="H37" i="4"/>
  <c r="H36" i="4"/>
  <c r="H35" i="4"/>
  <c r="H34" i="4"/>
  <c r="E36" i="8" l="1"/>
  <c r="E54" i="8" s="1"/>
  <c r="J201" i="8"/>
  <c r="J132" i="8"/>
  <c r="J178" i="8"/>
  <c r="J155" i="8"/>
  <c r="J59" i="1"/>
  <c r="E119" i="1"/>
  <c r="J101" i="1"/>
  <c r="J105" i="1" s="1"/>
  <c r="U12" i="10" l="1"/>
  <c r="U17" i="10" s="1"/>
  <c r="J16" i="9" l="1"/>
  <c r="J15" i="9"/>
  <c r="J112" i="8"/>
  <c r="J111" i="8"/>
  <c r="J89" i="8"/>
  <c r="J88" i="8"/>
  <c r="H16" i="3"/>
  <c r="H17" i="3"/>
  <c r="J110" i="3"/>
  <c r="J109" i="3"/>
  <c r="J87" i="3"/>
  <c r="J86" i="3"/>
  <c r="J64" i="3"/>
  <c r="J63" i="3"/>
  <c r="J41" i="3"/>
  <c r="J40" i="3"/>
  <c r="H16" i="4"/>
  <c r="H17" i="4"/>
  <c r="H18" i="4"/>
  <c r="H19" i="4"/>
  <c r="H20" i="4"/>
  <c r="H21" i="4"/>
  <c r="H22" i="4"/>
  <c r="H23" i="4"/>
  <c r="H24" i="4"/>
  <c r="H25" i="4"/>
  <c r="H26" i="4"/>
  <c r="H15" i="4"/>
  <c r="J156" i="4"/>
  <c r="J155" i="4"/>
  <c r="J133" i="4"/>
  <c r="J132" i="4"/>
  <c r="J87" i="4"/>
  <c r="J86" i="4"/>
  <c r="J64" i="4"/>
  <c r="J63" i="4"/>
  <c r="J180" i="4"/>
  <c r="J179" i="4"/>
  <c r="J110" i="4"/>
  <c r="J109" i="4"/>
  <c r="E49" i="1"/>
  <c r="C20" i="3" l="1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E118" i="3"/>
  <c r="E119" i="3"/>
  <c r="E107" i="3"/>
  <c r="E108" i="3"/>
  <c r="E109" i="3"/>
  <c r="E110" i="3"/>
  <c r="E111" i="3"/>
  <c r="E112" i="3"/>
  <c r="E113" i="3"/>
  <c r="E114" i="3"/>
  <c r="E115" i="3"/>
  <c r="E116" i="3"/>
  <c r="E117" i="3"/>
  <c r="T12" i="10"/>
  <c r="T17" i="10" s="1"/>
  <c r="J16" i="3" l="1"/>
  <c r="J15" i="3"/>
  <c r="E14" i="3"/>
  <c r="E26" i="3"/>
  <c r="E22" i="3"/>
  <c r="E20" i="3"/>
  <c r="E13" i="3"/>
  <c r="E25" i="3"/>
  <c r="E23" i="3"/>
  <c r="E18" i="3"/>
  <c r="E17" i="3"/>
  <c r="E12" i="3"/>
  <c r="E15" i="3"/>
  <c r="E24" i="3"/>
  <c r="E19" i="3"/>
  <c r="E16" i="3"/>
  <c r="E11" i="3"/>
  <c r="E21" i="3"/>
  <c r="J18" i="3" l="1"/>
  <c r="S12" i="10"/>
  <c r="C10" i="3" l="1"/>
  <c r="D10" i="3"/>
  <c r="D9" i="3"/>
  <c r="C9" i="3"/>
  <c r="E94" i="3"/>
  <c r="E95" i="3"/>
  <c r="E96" i="3"/>
  <c r="E120" i="3" l="1"/>
  <c r="E106" i="3"/>
  <c r="E105" i="3"/>
  <c r="E104" i="3"/>
  <c r="E103" i="3"/>
  <c r="D98" i="3"/>
  <c r="C98" i="3"/>
  <c r="E97" i="3"/>
  <c r="E93" i="3"/>
  <c r="E92" i="3"/>
  <c r="E91" i="3"/>
  <c r="E90" i="3"/>
  <c r="E89" i="3"/>
  <c r="E88" i="3"/>
  <c r="E87" i="3"/>
  <c r="E86" i="3"/>
  <c r="E85" i="3"/>
  <c r="E84" i="3"/>
  <c r="E83" i="3"/>
  <c r="I82" i="3"/>
  <c r="H82" i="3"/>
  <c r="E82" i="3"/>
  <c r="I81" i="3"/>
  <c r="H81" i="3"/>
  <c r="E81" i="3"/>
  <c r="I80" i="3"/>
  <c r="H80" i="3"/>
  <c r="E80" i="3"/>
  <c r="D75" i="3"/>
  <c r="C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I60" i="3"/>
  <c r="H60" i="3"/>
  <c r="E60" i="3"/>
  <c r="I59" i="3"/>
  <c r="H59" i="3"/>
  <c r="E59" i="3"/>
  <c r="I58" i="3"/>
  <c r="H58" i="3"/>
  <c r="E58" i="3"/>
  <c r="I57" i="3"/>
  <c r="H57" i="3"/>
  <c r="E57" i="3"/>
  <c r="D52" i="3"/>
  <c r="C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I37" i="3"/>
  <c r="H37" i="3"/>
  <c r="E37" i="3"/>
  <c r="I36" i="3"/>
  <c r="H36" i="3"/>
  <c r="E36" i="3"/>
  <c r="I35" i="3"/>
  <c r="H35" i="3"/>
  <c r="E35" i="3"/>
  <c r="I34" i="3"/>
  <c r="H34" i="3"/>
  <c r="E34" i="3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I152" i="4"/>
  <c r="H152" i="4"/>
  <c r="E152" i="4"/>
  <c r="I151" i="4"/>
  <c r="H151" i="4"/>
  <c r="E151" i="4"/>
  <c r="I150" i="4"/>
  <c r="H150" i="4"/>
  <c r="E150" i="4"/>
  <c r="I149" i="4"/>
  <c r="H149" i="4"/>
  <c r="E149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I129" i="4"/>
  <c r="H129" i="4"/>
  <c r="E129" i="4"/>
  <c r="I128" i="4"/>
  <c r="H128" i="4"/>
  <c r="E128" i="4"/>
  <c r="I127" i="4"/>
  <c r="H127" i="4"/>
  <c r="E127" i="4"/>
  <c r="I126" i="4"/>
  <c r="H126" i="4"/>
  <c r="E126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I106" i="4"/>
  <c r="H106" i="4"/>
  <c r="E106" i="4"/>
  <c r="I105" i="4"/>
  <c r="H105" i="4"/>
  <c r="E105" i="4"/>
  <c r="I104" i="4"/>
  <c r="H104" i="4"/>
  <c r="E104" i="4"/>
  <c r="I103" i="4"/>
  <c r="H103" i="4"/>
  <c r="E103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I83" i="4"/>
  <c r="H83" i="4"/>
  <c r="E83" i="4"/>
  <c r="I82" i="4"/>
  <c r="H82" i="4"/>
  <c r="E82" i="4"/>
  <c r="I81" i="4"/>
  <c r="H81" i="4"/>
  <c r="E81" i="4"/>
  <c r="I80" i="4"/>
  <c r="H80" i="4"/>
  <c r="E80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I60" i="4"/>
  <c r="H60" i="4"/>
  <c r="E60" i="4"/>
  <c r="I59" i="4"/>
  <c r="H59" i="4"/>
  <c r="E59" i="4"/>
  <c r="I58" i="4"/>
  <c r="H58" i="4"/>
  <c r="E58" i="4"/>
  <c r="I57" i="4"/>
  <c r="H57" i="4"/>
  <c r="E57" i="4"/>
  <c r="E50" i="4"/>
  <c r="E49" i="4"/>
  <c r="E46" i="4"/>
  <c r="E45" i="4"/>
  <c r="E44" i="4"/>
  <c r="E42" i="4"/>
  <c r="E41" i="4"/>
  <c r="E40" i="4"/>
  <c r="E37" i="4"/>
  <c r="I35" i="4"/>
  <c r="J113" i="4" l="1"/>
  <c r="J67" i="4"/>
  <c r="J67" i="3"/>
  <c r="J90" i="3"/>
  <c r="J44" i="3"/>
  <c r="J136" i="4"/>
  <c r="J90" i="4"/>
  <c r="J89" i="3"/>
  <c r="J112" i="3"/>
  <c r="J66" i="3"/>
  <c r="J43" i="3"/>
  <c r="J113" i="3"/>
  <c r="I107" i="3"/>
  <c r="H84" i="3"/>
  <c r="I84" i="3"/>
  <c r="H61" i="3"/>
  <c r="I61" i="3"/>
  <c r="H38" i="3"/>
  <c r="I38" i="3"/>
  <c r="H153" i="4"/>
  <c r="J135" i="4"/>
  <c r="J112" i="4"/>
  <c r="J89" i="4"/>
  <c r="J66" i="4"/>
  <c r="H61" i="4"/>
  <c r="I61" i="4"/>
  <c r="H84" i="4"/>
  <c r="I84" i="4"/>
  <c r="H107" i="4"/>
  <c r="I107" i="4"/>
  <c r="H130" i="4"/>
  <c r="I130" i="4"/>
  <c r="J159" i="4"/>
  <c r="J15" i="4"/>
  <c r="I153" i="4"/>
  <c r="J158" i="4"/>
  <c r="J16" i="4"/>
  <c r="J80" i="4"/>
  <c r="J37" i="3"/>
  <c r="J106" i="3"/>
  <c r="J35" i="3"/>
  <c r="J152" i="4"/>
  <c r="J105" i="3"/>
  <c r="J57" i="3"/>
  <c r="J36" i="3"/>
  <c r="J83" i="3"/>
  <c r="J82" i="3"/>
  <c r="J81" i="3"/>
  <c r="J60" i="3"/>
  <c r="J80" i="3"/>
  <c r="E52" i="3"/>
  <c r="E75" i="3"/>
  <c r="J59" i="3"/>
  <c r="E98" i="3"/>
  <c r="J34" i="3"/>
  <c r="J58" i="3"/>
  <c r="E121" i="3"/>
  <c r="J104" i="3"/>
  <c r="J103" i="3"/>
  <c r="J81" i="4"/>
  <c r="J59" i="4"/>
  <c r="J82" i="4"/>
  <c r="J128" i="4"/>
  <c r="J104" i="4"/>
  <c r="J149" i="4"/>
  <c r="J151" i="4"/>
  <c r="J150" i="4"/>
  <c r="J129" i="4"/>
  <c r="J127" i="4"/>
  <c r="J105" i="4"/>
  <c r="J106" i="4"/>
  <c r="J103" i="4"/>
  <c r="J83" i="4"/>
  <c r="J58" i="4"/>
  <c r="J60" i="4"/>
  <c r="J57" i="4"/>
  <c r="J126" i="4"/>
  <c r="E48" i="4"/>
  <c r="E35" i="4"/>
  <c r="E38" i="4"/>
  <c r="E39" i="4"/>
  <c r="E47" i="4"/>
  <c r="I36" i="4"/>
  <c r="I34" i="4"/>
  <c r="E36" i="4"/>
  <c r="J43" i="4" s="1"/>
  <c r="I37" i="4"/>
  <c r="J35" i="4"/>
  <c r="E43" i="4"/>
  <c r="E34" i="4"/>
  <c r="E38" i="1"/>
  <c r="J44" i="4" l="1"/>
  <c r="J38" i="3"/>
  <c r="J107" i="3"/>
  <c r="J84" i="3"/>
  <c r="J61" i="3"/>
  <c r="J153" i="4"/>
  <c r="J130" i="4"/>
  <c r="H38" i="4"/>
  <c r="I38" i="4"/>
  <c r="J61" i="4"/>
  <c r="J84" i="4"/>
  <c r="J107" i="4"/>
  <c r="J37" i="4"/>
  <c r="J34" i="4"/>
  <c r="J36" i="4"/>
  <c r="J38" i="4" l="1"/>
  <c r="C27" i="9"/>
  <c r="E13" i="2"/>
  <c r="R12" i="10"/>
  <c r="I124" i="1"/>
  <c r="H124" i="1"/>
  <c r="Q12" i="10"/>
  <c r="D142" i="1"/>
  <c r="H32" i="1"/>
  <c r="H78" i="1"/>
  <c r="C123" i="8"/>
  <c r="H11" i="3"/>
  <c r="B1" i="9"/>
  <c r="B1" i="8"/>
  <c r="B1" i="3"/>
  <c r="B1" i="6"/>
  <c r="B1" i="2"/>
  <c r="B1" i="4"/>
  <c r="P12" i="10"/>
  <c r="E82" i="8"/>
  <c r="C100" i="8"/>
  <c r="D100" i="8"/>
  <c r="E99" i="8"/>
  <c r="D123" i="8"/>
  <c r="E122" i="8"/>
  <c r="D27" i="9"/>
  <c r="E26" i="9"/>
  <c r="D27" i="6"/>
  <c r="E26" i="6"/>
  <c r="C27" i="6"/>
  <c r="C191" i="4"/>
  <c r="E190" i="4"/>
  <c r="D191" i="4"/>
  <c r="D27" i="3"/>
  <c r="C27" i="3"/>
  <c r="E26" i="2"/>
  <c r="C27" i="2"/>
  <c r="C257" i="1"/>
  <c r="C234" i="1"/>
  <c r="C211" i="1"/>
  <c r="C188" i="1"/>
  <c r="C165" i="1"/>
  <c r="C96" i="1"/>
  <c r="E95" i="1"/>
  <c r="E141" i="1"/>
  <c r="D165" i="1"/>
  <c r="E164" i="1"/>
  <c r="D188" i="1"/>
  <c r="E187" i="1"/>
  <c r="D211" i="1"/>
  <c r="E210" i="1"/>
  <c r="D234" i="1"/>
  <c r="E233" i="1"/>
  <c r="D257" i="1"/>
  <c r="E256" i="1"/>
  <c r="E9" i="6"/>
  <c r="E9" i="2"/>
  <c r="I12" i="2"/>
  <c r="I10" i="2"/>
  <c r="H12" i="2"/>
  <c r="H11" i="2"/>
  <c r="H10" i="2"/>
  <c r="O12" i="10"/>
  <c r="I8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I108" i="8"/>
  <c r="H108" i="8"/>
  <c r="E108" i="8"/>
  <c r="I107" i="8"/>
  <c r="H107" i="8"/>
  <c r="E107" i="8"/>
  <c r="I106" i="8"/>
  <c r="H106" i="8"/>
  <c r="E106" i="8"/>
  <c r="I105" i="8"/>
  <c r="H105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I85" i="8"/>
  <c r="H85" i="8"/>
  <c r="E85" i="8"/>
  <c r="I84" i="8"/>
  <c r="H84" i="8"/>
  <c r="E84" i="8"/>
  <c r="I83" i="8"/>
  <c r="H83" i="8"/>
  <c r="E83" i="8"/>
  <c r="H33" i="1"/>
  <c r="I9" i="6"/>
  <c r="H9" i="6"/>
  <c r="I173" i="4"/>
  <c r="I9" i="4"/>
  <c r="I9" i="3"/>
  <c r="H9" i="3"/>
  <c r="H239" i="1"/>
  <c r="E239" i="1"/>
  <c r="I216" i="1"/>
  <c r="H170" i="1"/>
  <c r="I147" i="1"/>
  <c r="H147" i="1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9" i="9"/>
  <c r="L12" i="10"/>
  <c r="M12" i="10"/>
  <c r="K12" i="10"/>
  <c r="J12" i="10"/>
  <c r="I12" i="10"/>
  <c r="H12" i="10"/>
  <c r="G12" i="10"/>
  <c r="F12" i="10"/>
  <c r="H9" i="9"/>
  <c r="I9" i="9"/>
  <c r="H10" i="9"/>
  <c r="I10" i="9"/>
  <c r="I12" i="9"/>
  <c r="I11" i="9"/>
  <c r="H11" i="9"/>
  <c r="E25" i="2"/>
  <c r="E127" i="1"/>
  <c r="H127" i="1"/>
  <c r="I127" i="1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I12" i="6"/>
  <c r="H12" i="6"/>
  <c r="E12" i="6"/>
  <c r="I11" i="6"/>
  <c r="H11" i="6"/>
  <c r="E11" i="6"/>
  <c r="I10" i="6"/>
  <c r="H10" i="6"/>
  <c r="E10" i="6"/>
  <c r="I176" i="4"/>
  <c r="H176" i="4"/>
  <c r="E189" i="4"/>
  <c r="E25" i="4"/>
  <c r="I175" i="4"/>
  <c r="H175" i="4"/>
  <c r="E188" i="4"/>
  <c r="E24" i="4"/>
  <c r="I174" i="4"/>
  <c r="H174" i="4"/>
  <c r="E187" i="4"/>
  <c r="E23" i="4"/>
  <c r="E186" i="4"/>
  <c r="E22" i="4"/>
  <c r="E185" i="4"/>
  <c r="E21" i="4"/>
  <c r="E184" i="4"/>
  <c r="E20" i="4"/>
  <c r="E183" i="4"/>
  <c r="E19" i="4"/>
  <c r="E182" i="4"/>
  <c r="E18" i="4"/>
  <c r="E181" i="4"/>
  <c r="E17" i="4"/>
  <c r="E180" i="4"/>
  <c r="E16" i="4"/>
  <c r="E179" i="4"/>
  <c r="E15" i="4"/>
  <c r="E178" i="4"/>
  <c r="E14" i="4"/>
  <c r="E177" i="4"/>
  <c r="E13" i="4"/>
  <c r="I12" i="4"/>
  <c r="H12" i="4"/>
  <c r="E176" i="4"/>
  <c r="E12" i="4"/>
  <c r="I11" i="4"/>
  <c r="H11" i="4"/>
  <c r="E175" i="4"/>
  <c r="E11" i="4"/>
  <c r="I10" i="4"/>
  <c r="H10" i="4"/>
  <c r="E174" i="4"/>
  <c r="E10" i="4"/>
  <c r="I12" i="3"/>
  <c r="H12" i="3"/>
  <c r="I11" i="3"/>
  <c r="I10" i="3"/>
  <c r="H10" i="3"/>
  <c r="E10" i="3"/>
  <c r="E24" i="2"/>
  <c r="E23" i="2"/>
  <c r="E22" i="2"/>
  <c r="E21" i="2"/>
  <c r="E19" i="2"/>
  <c r="E18" i="2"/>
  <c r="E17" i="2"/>
  <c r="E16" i="2"/>
  <c r="E15" i="2"/>
  <c r="E14" i="2"/>
  <c r="E12" i="2"/>
  <c r="E11" i="2"/>
  <c r="E10" i="2"/>
  <c r="E241" i="1"/>
  <c r="E242" i="1"/>
  <c r="E249" i="1"/>
  <c r="I242" i="1"/>
  <c r="E244" i="1"/>
  <c r="E248" i="1"/>
  <c r="E252" i="1"/>
  <c r="H240" i="1"/>
  <c r="E80" i="1"/>
  <c r="E81" i="1"/>
  <c r="E88" i="1"/>
  <c r="E92" i="1"/>
  <c r="E93" i="1"/>
  <c r="H80" i="1"/>
  <c r="H81" i="1"/>
  <c r="E94" i="1"/>
  <c r="H79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I217" i="1"/>
  <c r="I218" i="1"/>
  <c r="H218" i="1"/>
  <c r="H217" i="1"/>
  <c r="E35" i="1"/>
  <c r="H34" i="1"/>
  <c r="E39" i="1"/>
  <c r="E43" i="1"/>
  <c r="E47" i="1"/>
  <c r="I148" i="1"/>
  <c r="H149" i="1"/>
  <c r="H148" i="1"/>
  <c r="E131" i="1"/>
  <c r="E135" i="1"/>
  <c r="E139" i="1"/>
  <c r="H125" i="1"/>
  <c r="E173" i="1"/>
  <c r="I172" i="1"/>
  <c r="E185" i="1"/>
  <c r="H173" i="1"/>
  <c r="E180" i="1"/>
  <c r="E177" i="1"/>
  <c r="H172" i="1"/>
  <c r="E204" i="1"/>
  <c r="E201" i="1"/>
  <c r="E200" i="1"/>
  <c r="H194" i="1"/>
  <c r="E195" i="1"/>
  <c r="E207" i="1"/>
  <c r="E255" i="1"/>
  <c r="E253" i="1"/>
  <c r="E251" i="1"/>
  <c r="E247" i="1"/>
  <c r="E245" i="1"/>
  <c r="E243" i="1"/>
  <c r="I241" i="1"/>
  <c r="E240" i="1"/>
  <c r="I239" i="1"/>
  <c r="I219" i="1"/>
  <c r="E184" i="1"/>
  <c r="E182" i="1"/>
  <c r="E178" i="1"/>
  <c r="E174" i="1"/>
  <c r="I173" i="1"/>
  <c r="H171" i="1"/>
  <c r="E163" i="1"/>
  <c r="E161" i="1"/>
  <c r="E159" i="1"/>
  <c r="E157" i="1"/>
  <c r="E155" i="1"/>
  <c r="E153" i="1"/>
  <c r="E151" i="1"/>
  <c r="I150" i="1"/>
  <c r="H150" i="1"/>
  <c r="I149" i="1"/>
  <c r="E148" i="1"/>
  <c r="E140" i="1"/>
  <c r="E137" i="1"/>
  <c r="E136" i="1"/>
  <c r="E133" i="1"/>
  <c r="E132" i="1"/>
  <c r="E129" i="1"/>
  <c r="I126" i="1"/>
  <c r="E91" i="1"/>
  <c r="E89" i="1"/>
  <c r="E87" i="1"/>
  <c r="E84" i="1"/>
  <c r="E83" i="1"/>
  <c r="E48" i="1"/>
  <c r="E46" i="1"/>
  <c r="E44" i="1"/>
  <c r="E42" i="1"/>
  <c r="E40" i="1"/>
  <c r="E36" i="1"/>
  <c r="H35" i="1"/>
  <c r="E34" i="1"/>
  <c r="I33" i="1"/>
  <c r="I240" i="1"/>
  <c r="E254" i="1"/>
  <c r="E250" i="1"/>
  <c r="E246" i="1"/>
  <c r="H241" i="1"/>
  <c r="H242" i="1"/>
  <c r="E85" i="1"/>
  <c r="I79" i="1"/>
  <c r="I81" i="1"/>
  <c r="E82" i="1"/>
  <c r="E86" i="1"/>
  <c r="E90" i="1"/>
  <c r="E79" i="1"/>
  <c r="H219" i="1"/>
  <c r="E45" i="1"/>
  <c r="E41" i="1"/>
  <c r="I35" i="1"/>
  <c r="E150" i="1"/>
  <c r="E160" i="1"/>
  <c r="E156" i="1"/>
  <c r="E162" i="1"/>
  <c r="E158" i="1"/>
  <c r="E154" i="1"/>
  <c r="E152" i="1"/>
  <c r="E149" i="1"/>
  <c r="E126" i="1"/>
  <c r="I125" i="1"/>
  <c r="E130" i="1"/>
  <c r="E134" i="1"/>
  <c r="E138" i="1"/>
  <c r="E171" i="1"/>
  <c r="E179" i="1"/>
  <c r="I171" i="1"/>
  <c r="E176" i="1"/>
  <c r="E181" i="1"/>
  <c r="E186" i="1"/>
  <c r="E172" i="1"/>
  <c r="E175" i="1"/>
  <c r="E183" i="1"/>
  <c r="H196" i="1"/>
  <c r="E205" i="1"/>
  <c r="I195" i="1"/>
  <c r="E197" i="1"/>
  <c r="E203" i="1"/>
  <c r="E206" i="1"/>
  <c r="E202" i="1"/>
  <c r="E194" i="1"/>
  <c r="I196" i="1"/>
  <c r="E209" i="1"/>
  <c r="E196" i="1"/>
  <c r="E208" i="1"/>
  <c r="E198" i="1"/>
  <c r="I194" i="1"/>
  <c r="E199" i="1"/>
  <c r="H195" i="1"/>
  <c r="E170" i="1"/>
  <c r="E124" i="1"/>
  <c r="I78" i="1"/>
  <c r="H193" i="1"/>
  <c r="E216" i="1"/>
  <c r="H216" i="1"/>
  <c r="E147" i="1"/>
  <c r="E173" i="4"/>
  <c r="H173" i="4"/>
  <c r="E32" i="1"/>
  <c r="H9" i="4"/>
  <c r="E9" i="4"/>
  <c r="E9" i="3"/>
  <c r="I193" i="1"/>
  <c r="E193" i="1"/>
  <c r="I170" i="1"/>
  <c r="N12" i="10"/>
  <c r="I9" i="2"/>
  <c r="H82" i="8"/>
  <c r="E105" i="8"/>
  <c r="E33" i="1"/>
  <c r="E78" i="1"/>
  <c r="E37" i="1"/>
  <c r="E125" i="1"/>
  <c r="H126" i="1"/>
  <c r="I34" i="1"/>
  <c r="E128" i="1"/>
  <c r="C142" i="1"/>
  <c r="D96" i="1"/>
  <c r="I80" i="1"/>
  <c r="J182" i="4" l="1"/>
  <c r="D121" i="4"/>
  <c r="D98" i="4"/>
  <c r="D75" i="4"/>
  <c r="D167" i="4"/>
  <c r="D144" i="4"/>
  <c r="D73" i="9"/>
  <c r="D51" i="9"/>
  <c r="C73" i="9"/>
  <c r="C51" i="9"/>
  <c r="J18" i="4"/>
  <c r="J219" i="1"/>
  <c r="J133" i="1"/>
  <c r="J179" i="1"/>
  <c r="J156" i="1"/>
  <c r="J18" i="2"/>
  <c r="J134" i="1"/>
  <c r="J41" i="1"/>
  <c r="J61" i="9"/>
  <c r="J40" i="9"/>
  <c r="J225" i="1"/>
  <c r="J202" i="1"/>
  <c r="J248" i="1"/>
  <c r="J87" i="1"/>
  <c r="J19" i="3"/>
  <c r="J226" i="1"/>
  <c r="J180" i="1"/>
  <c r="J18" i="6"/>
  <c r="J42" i="1"/>
  <c r="J19" i="2"/>
  <c r="J88" i="1"/>
  <c r="J203" i="1"/>
  <c r="J157" i="1"/>
  <c r="J249" i="1"/>
  <c r="J107" i="8"/>
  <c r="J19" i="6"/>
  <c r="H177" i="4"/>
  <c r="J19" i="9"/>
  <c r="J62" i="9"/>
  <c r="I177" i="4"/>
  <c r="J183" i="4"/>
  <c r="I13" i="9"/>
  <c r="I55" i="9"/>
  <c r="I56" i="9"/>
  <c r="H33" i="9"/>
  <c r="J39" i="9"/>
  <c r="H86" i="8"/>
  <c r="J114" i="8"/>
  <c r="I109" i="8"/>
  <c r="J91" i="8"/>
  <c r="J92" i="8"/>
  <c r="I86" i="8"/>
  <c r="H109" i="8"/>
  <c r="J15" i="8"/>
  <c r="J16" i="8"/>
  <c r="J115" i="8"/>
  <c r="I13" i="3"/>
  <c r="H13" i="3"/>
  <c r="H13" i="2"/>
  <c r="H13" i="4"/>
  <c r="I13" i="4"/>
  <c r="J19" i="4"/>
  <c r="I220" i="1"/>
  <c r="H197" i="1"/>
  <c r="I197" i="1"/>
  <c r="I82" i="1"/>
  <c r="I243" i="1"/>
  <c r="H243" i="1"/>
  <c r="H220" i="1"/>
  <c r="I174" i="1"/>
  <c r="H174" i="1"/>
  <c r="H151" i="1"/>
  <c r="I151" i="1"/>
  <c r="H128" i="1"/>
  <c r="I128" i="1"/>
  <c r="H82" i="1"/>
  <c r="H13" i="6"/>
  <c r="I13" i="6"/>
  <c r="H36" i="1"/>
  <c r="I36" i="1"/>
  <c r="E24" i="8"/>
  <c r="E22" i="8"/>
  <c r="J193" i="1"/>
  <c r="J194" i="1"/>
  <c r="J173" i="1"/>
  <c r="J124" i="1"/>
  <c r="J106" i="8"/>
  <c r="J11" i="9"/>
  <c r="E37" i="9"/>
  <c r="E34" i="9"/>
  <c r="J108" i="8"/>
  <c r="J241" i="1"/>
  <c r="J10" i="9"/>
  <c r="H55" i="9"/>
  <c r="E38" i="9"/>
  <c r="E42" i="9"/>
  <c r="E12" i="8"/>
  <c r="J9" i="3"/>
  <c r="J11" i="6"/>
  <c r="E20" i="2"/>
  <c r="E27" i="2" s="1"/>
  <c r="J10" i="2"/>
  <c r="J11" i="4"/>
  <c r="J176" i="4"/>
  <c r="J174" i="4"/>
  <c r="J173" i="4"/>
  <c r="E191" i="4"/>
  <c r="J9" i="4"/>
  <c r="J10" i="4"/>
  <c r="J32" i="1"/>
  <c r="J171" i="1"/>
  <c r="I9" i="1"/>
  <c r="E9" i="1"/>
  <c r="J80" i="1"/>
  <c r="J196" i="1"/>
  <c r="E44" i="9"/>
  <c r="I10" i="8"/>
  <c r="J11" i="3"/>
  <c r="J82" i="8"/>
  <c r="J79" i="1"/>
  <c r="J150" i="1"/>
  <c r="J149" i="1"/>
  <c r="J240" i="1"/>
  <c r="J10" i="3"/>
  <c r="J12" i="4"/>
  <c r="J175" i="4"/>
  <c r="J10" i="6"/>
  <c r="J127" i="1"/>
  <c r="J216" i="1"/>
  <c r="J9" i="6"/>
  <c r="H34" i="9"/>
  <c r="E39" i="9"/>
  <c r="E41" i="9"/>
  <c r="J84" i="8"/>
  <c r="E27" i="3"/>
  <c r="E142" i="1"/>
  <c r="J195" i="1"/>
  <c r="J148" i="1"/>
  <c r="J81" i="1"/>
  <c r="J12" i="3"/>
  <c r="J147" i="1"/>
  <c r="J83" i="8"/>
  <c r="D27" i="2"/>
  <c r="J239" i="1"/>
  <c r="J242" i="1"/>
  <c r="E257" i="1"/>
  <c r="E234" i="1"/>
  <c r="J217" i="1"/>
  <c r="J218" i="1"/>
  <c r="E188" i="1"/>
  <c r="J170" i="1"/>
  <c r="J172" i="1"/>
  <c r="E165" i="1"/>
  <c r="J125" i="1"/>
  <c r="J126" i="1"/>
  <c r="J33" i="1"/>
  <c r="J34" i="1"/>
  <c r="J35" i="1"/>
  <c r="E14" i="1"/>
  <c r="E36" i="9"/>
  <c r="E40" i="9"/>
  <c r="E46" i="9"/>
  <c r="E48" i="9"/>
  <c r="I57" i="9"/>
  <c r="E35" i="9"/>
  <c r="E47" i="9"/>
  <c r="E25" i="9"/>
  <c r="H12" i="9"/>
  <c r="H13" i="9" s="1"/>
  <c r="E49" i="9"/>
  <c r="E50" i="9"/>
  <c r="J9" i="9"/>
  <c r="I33" i="9"/>
  <c r="H35" i="9"/>
  <c r="H57" i="9"/>
  <c r="I34" i="9"/>
  <c r="E43" i="9"/>
  <c r="E45" i="9"/>
  <c r="I36" i="9"/>
  <c r="E20" i="8"/>
  <c r="E18" i="8"/>
  <c r="J85" i="8"/>
  <c r="J105" i="8"/>
  <c r="E11" i="8"/>
  <c r="E123" i="8"/>
  <c r="E26" i="8"/>
  <c r="E100" i="8"/>
  <c r="E14" i="8"/>
  <c r="I58" i="8"/>
  <c r="H9" i="8"/>
  <c r="E16" i="8"/>
  <c r="I9" i="8"/>
  <c r="J12" i="6"/>
  <c r="I11" i="2"/>
  <c r="I13" i="2" s="1"/>
  <c r="J12" i="2"/>
  <c r="J9" i="2"/>
  <c r="I58" i="9"/>
  <c r="H56" i="9"/>
  <c r="I35" i="9"/>
  <c r="H37" i="8"/>
  <c r="C27" i="8"/>
  <c r="H10" i="8"/>
  <c r="E21" i="8"/>
  <c r="I12" i="8"/>
  <c r="E17" i="8"/>
  <c r="I11" i="8"/>
  <c r="D27" i="8"/>
  <c r="E15" i="8"/>
  <c r="E13" i="8"/>
  <c r="E10" i="8"/>
  <c r="E9" i="8"/>
  <c r="H11" i="8"/>
  <c r="E19" i="8"/>
  <c r="H12" i="8"/>
  <c r="E25" i="8"/>
  <c r="E23" i="8"/>
  <c r="I37" i="8"/>
  <c r="E27" i="6"/>
  <c r="E18" i="1"/>
  <c r="E211" i="1"/>
  <c r="E17" i="1"/>
  <c r="E15" i="1"/>
  <c r="E20" i="1"/>
  <c r="E10" i="1"/>
  <c r="E25" i="1"/>
  <c r="E23" i="1"/>
  <c r="E21" i="1"/>
  <c r="I10" i="1"/>
  <c r="E24" i="1"/>
  <c r="E16" i="1"/>
  <c r="E19" i="1"/>
  <c r="H11" i="1"/>
  <c r="J78" i="1"/>
  <c r="E96" i="1"/>
  <c r="I12" i="1"/>
  <c r="C27" i="1"/>
  <c r="D27" i="1"/>
  <c r="E13" i="1"/>
  <c r="I11" i="1"/>
  <c r="H12" i="1"/>
  <c r="E22" i="1"/>
  <c r="H10" i="1"/>
  <c r="E11" i="1"/>
  <c r="H9" i="1"/>
  <c r="E26" i="1"/>
  <c r="E12" i="1"/>
  <c r="C167" i="4" l="1"/>
  <c r="E166" i="4"/>
  <c r="E167" i="4" s="1"/>
  <c r="C75" i="4"/>
  <c r="E74" i="4"/>
  <c r="E75" i="4" s="1"/>
  <c r="C98" i="4"/>
  <c r="E97" i="4"/>
  <c r="E98" i="4" s="1"/>
  <c r="E120" i="4"/>
  <c r="E121" i="4" s="1"/>
  <c r="C121" i="4"/>
  <c r="C144" i="4"/>
  <c r="E143" i="4"/>
  <c r="E144" i="4" s="1"/>
  <c r="D27" i="4"/>
  <c r="D52" i="4"/>
  <c r="E51" i="4"/>
  <c r="E52" i="4" s="1"/>
  <c r="C52" i="4"/>
  <c r="J18" i="1"/>
  <c r="J19" i="1"/>
  <c r="J109" i="8"/>
  <c r="J177" i="4"/>
  <c r="J64" i="9"/>
  <c r="J56" i="9"/>
  <c r="J65" i="9"/>
  <c r="J33" i="9"/>
  <c r="I37" i="9"/>
  <c r="J42" i="9"/>
  <c r="J55" i="9"/>
  <c r="J43" i="9"/>
  <c r="I59" i="9"/>
  <c r="J86" i="8"/>
  <c r="J43" i="8"/>
  <c r="I13" i="8"/>
  <c r="J64" i="8"/>
  <c r="J19" i="8"/>
  <c r="H13" i="8"/>
  <c r="J42" i="8"/>
  <c r="J65" i="8"/>
  <c r="J13" i="3"/>
  <c r="J13" i="4"/>
  <c r="J243" i="1"/>
  <c r="J220" i="1"/>
  <c r="J197" i="1"/>
  <c r="J174" i="1"/>
  <c r="J151" i="1"/>
  <c r="J128" i="1"/>
  <c r="J82" i="1"/>
  <c r="J13" i="6"/>
  <c r="J36" i="1"/>
  <c r="I13" i="1"/>
  <c r="H13" i="1"/>
  <c r="H59" i="8"/>
  <c r="J34" i="9"/>
  <c r="J9" i="8"/>
  <c r="J11" i="2"/>
  <c r="J13" i="2" s="1"/>
  <c r="J12" i="8"/>
  <c r="J10" i="8"/>
  <c r="H58" i="9"/>
  <c r="J58" i="9" s="1"/>
  <c r="J35" i="9"/>
  <c r="J57" i="9"/>
  <c r="J12" i="9"/>
  <c r="J13" i="9" s="1"/>
  <c r="E27" i="9"/>
  <c r="H36" i="9"/>
  <c r="J36" i="9" s="1"/>
  <c r="I61" i="8"/>
  <c r="I38" i="8"/>
  <c r="I36" i="8"/>
  <c r="I39" i="8"/>
  <c r="H61" i="8"/>
  <c r="H58" i="8"/>
  <c r="I59" i="8"/>
  <c r="H39" i="8"/>
  <c r="H36" i="8"/>
  <c r="J11" i="8"/>
  <c r="E27" i="8"/>
  <c r="H38" i="8"/>
  <c r="J10" i="1"/>
  <c r="J11" i="1"/>
  <c r="J12" i="1"/>
  <c r="E27" i="1"/>
  <c r="J9" i="1"/>
  <c r="E26" i="4" l="1"/>
  <c r="E27" i="4" s="1"/>
  <c r="C27" i="4"/>
  <c r="E73" i="9"/>
  <c r="E51" i="9"/>
  <c r="I62" i="8"/>
  <c r="H59" i="9"/>
  <c r="J37" i="9"/>
  <c r="J59" i="9"/>
  <c r="H37" i="9"/>
  <c r="J46" i="8"/>
  <c r="J67" i="8"/>
  <c r="H62" i="8"/>
  <c r="I40" i="8"/>
  <c r="J37" i="8"/>
  <c r="J45" i="8"/>
  <c r="H40" i="8"/>
  <c r="J68" i="8"/>
  <c r="J13" i="8"/>
  <c r="J13" i="1"/>
  <c r="J38" i="8"/>
  <c r="J59" i="8"/>
  <c r="J58" i="8"/>
  <c r="J36" i="8"/>
  <c r="J39" i="8"/>
  <c r="J61" i="8"/>
  <c r="J62" i="8" l="1"/>
  <c r="J40" i="8"/>
  <c r="E50" i="1"/>
  <c r="J18" i="8"/>
  <c r="J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Y4" authorId="0" shapeId="0" xr:uid="{5488D9BF-F402-4627-8058-23AB010D8730}">
      <text>
        <r>
          <rPr>
            <b/>
            <sz val="9"/>
            <color indexed="81"/>
            <rFont val="Tahoma"/>
            <family val="2"/>
          </rPr>
          <t>Irma Jofré:</t>
        </r>
        <r>
          <rPr>
            <sz val="9"/>
            <color indexed="81"/>
            <rFont val="Tahoma"/>
            <family val="2"/>
          </rPr>
          <t xml:space="preserve">
Ejercicio realizado con Base Fonasa provisoria 
Septiembre 2023</t>
        </r>
      </text>
    </comment>
    <comment ref="Z4" authorId="0" shapeId="0" xr:uid="{CEC89BE5-0883-4FD8-AEF7-A53E56D0A9C2}">
      <text>
        <r>
          <rPr>
            <b/>
            <sz val="9"/>
            <color indexed="81"/>
            <rFont val="Tahoma"/>
            <family val="2"/>
          </rPr>
          <t>Irma:</t>
        </r>
        <r>
          <rPr>
            <sz val="9"/>
            <color indexed="81"/>
            <rFont val="Tahoma"/>
            <family val="2"/>
          </rPr>
          <t xml:space="preserve"> Oficial luego de las apelaciones
</t>
        </r>
      </text>
    </comment>
    <comment ref="AA4" authorId="0" shapeId="0" xr:uid="{7A672AAA-E780-4590-B65A-D1115BB69690}">
      <text>
        <r>
          <rPr>
            <b/>
            <sz val="9"/>
            <color indexed="81"/>
            <rFont val="Tahoma"/>
            <family val="2"/>
          </rPr>
          <t>Irma:</t>
        </r>
        <r>
          <rPr>
            <sz val="9"/>
            <color indexed="81"/>
            <rFont val="Tahoma"/>
            <family val="2"/>
          </rPr>
          <t xml:space="preserve"> Oficial luego de las apelaciones
</t>
        </r>
      </text>
    </comment>
  </commentList>
</comments>
</file>

<file path=xl/sharedStrings.xml><?xml version="1.0" encoding="utf-8"?>
<sst xmlns="http://schemas.openxmlformats.org/spreadsheetml/2006/main" count="2023" uniqueCount="190">
  <si>
    <t>OSORNO</t>
  </si>
  <si>
    <t>Grupos de edad</t>
  </si>
  <si>
    <t>Hombres</t>
  </si>
  <si>
    <t>Mujeres</t>
  </si>
  <si>
    <t xml:space="preserve">    Total</t>
  </si>
  <si>
    <t>0 - 4</t>
  </si>
  <si>
    <t>0 - 9</t>
  </si>
  <si>
    <t xml:space="preserve"> 5 - 9</t>
  </si>
  <si>
    <t>10 - 19</t>
  </si>
  <si>
    <t xml:space="preserve"> 10 -14</t>
  </si>
  <si>
    <t>20 - 64</t>
  </si>
  <si>
    <t xml:space="preserve"> 15 - 19</t>
  </si>
  <si>
    <t>65 y más</t>
  </si>
  <si>
    <t xml:space="preserve"> 20 - 24</t>
  </si>
  <si>
    <t>TOTAL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</si>
  <si>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</si>
  <si>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</si>
  <si>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</si>
  <si>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</si>
  <si>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</si>
  <si>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</si>
  <si>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</si>
  <si>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</si>
  <si>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 xml:space="preserve"> 65 - 69</t>
  </si>
  <si>
    <t xml:space="preserve"> 70 - 74</t>
  </si>
  <si>
    <t xml:space="preserve"> 75 - 79</t>
  </si>
  <si>
    <t xml:space="preserve"> 80 y más</t>
  </si>
  <si>
    <t>PURRANQUE</t>
  </si>
  <si>
    <t>RIO NEGRO</t>
  </si>
  <si>
    <t>PUERTO OCTAY</t>
  </si>
  <si>
    <t>PUYEHUE</t>
  </si>
  <si>
    <t>SAN JUAN DE LA COSTA</t>
  </si>
  <si>
    <t xml:space="preserve"> 0 - 4</t>
  </si>
  <si>
    <t>SAN PABLO</t>
  </si>
  <si>
    <t>Total</t>
  </si>
  <si>
    <t xml:space="preserve">Mujeres </t>
  </si>
  <si>
    <t>COMUNAS</t>
  </si>
  <si>
    <t>Osorno</t>
  </si>
  <si>
    <t>Pto. Octay</t>
  </si>
  <si>
    <t>Purranque</t>
  </si>
  <si>
    <t>Puyehue</t>
  </si>
  <si>
    <t>Río Negro</t>
  </si>
  <si>
    <t>Sn. J. Costa</t>
  </si>
  <si>
    <t>San Pablo</t>
  </si>
  <si>
    <t>Código:</t>
  </si>
  <si>
    <t>Grupos 
de edad</t>
  </si>
  <si>
    <t>Año 
2006</t>
  </si>
  <si>
    <t>Año 
2007</t>
  </si>
  <si>
    <t>Año 
2008</t>
  </si>
  <si>
    <t>Año 
2009</t>
  </si>
  <si>
    <t>Año 
2010</t>
  </si>
  <si>
    <t>Año 
2011</t>
  </si>
  <si>
    <t>Año
2013</t>
  </si>
  <si>
    <r>
      <rPr>
        <b/>
        <sz val="10"/>
        <color indexed="9"/>
        <rFont val="Arial"/>
        <family val="2"/>
      </rPr>
      <t xml:space="preserve">Año 
2011 
</t>
    </r>
    <r>
      <rPr>
        <sz val="8"/>
        <color indexed="9"/>
        <rFont val="Arial"/>
        <family val="2"/>
      </rPr>
      <t>(según nueva Res. de Fonasa)</t>
    </r>
  </si>
  <si>
    <r>
      <t xml:space="preserve">Año 
2015 
</t>
    </r>
    <r>
      <rPr>
        <sz val="10"/>
        <color indexed="9"/>
        <rFont val="Arial"/>
        <family val="2"/>
      </rPr>
      <t>(</t>
    </r>
    <r>
      <rPr>
        <sz val="8"/>
        <color indexed="9"/>
        <rFont val="Arial"/>
        <family val="2"/>
      </rPr>
      <t>según mail Fonasa 20/12/2014)</t>
    </r>
  </si>
  <si>
    <r>
      <rPr>
        <b/>
        <sz val="10"/>
        <color indexed="9"/>
        <rFont val="Arial"/>
        <family val="2"/>
      </rPr>
      <t>Año 
2014</t>
    </r>
    <r>
      <rPr>
        <b/>
        <sz val="9"/>
        <color indexed="9"/>
        <rFont val="Arial"/>
        <family val="2"/>
      </rPr>
      <t xml:space="preserve">
</t>
    </r>
    <r>
      <rPr>
        <sz val="8"/>
        <color indexed="9"/>
        <rFont val="Arial"/>
        <family val="2"/>
      </rPr>
      <t xml:space="preserve">(según Ord. C52 Nº3.487 Subse. Redes) </t>
    </r>
  </si>
  <si>
    <r>
      <rPr>
        <b/>
        <sz val="10"/>
        <color indexed="9"/>
        <rFont val="Arial"/>
        <family val="2"/>
      </rPr>
      <t>Año 
2012</t>
    </r>
    <r>
      <rPr>
        <b/>
        <sz val="9"/>
        <color indexed="9"/>
        <rFont val="Arial"/>
        <family val="2"/>
      </rPr>
      <t xml:space="preserve">
</t>
    </r>
    <r>
      <rPr>
        <sz val="8"/>
        <color indexed="9"/>
        <rFont val="Arial"/>
        <family val="2"/>
      </rPr>
      <t>(según Ord. Nº3.772  05/12/2011, Subse Redes)</t>
    </r>
  </si>
  <si>
    <t xml:space="preserve"> 6 años</t>
  </si>
  <si>
    <t>12 años</t>
  </si>
  <si>
    <t xml:space="preserve"> 10 - 14</t>
  </si>
  <si>
    <t xml:space="preserve"> Hombres 20 - 44</t>
  </si>
  <si>
    <t>Mujeres 45 - 64</t>
  </si>
  <si>
    <t>60 años</t>
  </si>
  <si>
    <t>&lt; 20 años</t>
  </si>
  <si>
    <t>Comuna:</t>
  </si>
  <si>
    <r>
      <rPr>
        <b/>
        <sz val="10"/>
        <color indexed="9"/>
        <rFont val="Arial"/>
        <family val="2"/>
      </rPr>
      <t>Año 
2012</t>
    </r>
    <r>
      <rPr>
        <b/>
        <sz val="9"/>
        <color indexed="9"/>
        <rFont val="Arial"/>
        <family val="2"/>
      </rPr>
      <t xml:space="preserve">
</t>
    </r>
    <r>
      <rPr>
        <sz val="8"/>
        <color indexed="9"/>
        <rFont val="Arial"/>
        <family val="2"/>
      </rPr>
      <t>(según archivo Fonasa, que modificará decreto anterior)</t>
    </r>
  </si>
  <si>
    <t>INSCRITA
COMUNA DE SAN PABLO</t>
  </si>
  <si>
    <t>ASIGNADA POR SSO
HOSPITAL P. SOCORRO QUILACAHUIN</t>
  </si>
  <si>
    <t>INSCRITA
COMUNA DE PUYEHUE</t>
  </si>
  <si>
    <t>INSCRITA
DEPTO. SALUD PUERTO OCTAY</t>
  </si>
  <si>
    <t>INSCRITA
COMUNA DE OSORNO</t>
  </si>
  <si>
    <t>INSCRITA
CESFAM RAHUE ALTO</t>
  </si>
  <si>
    <t>INSCRITA
CESFAM DR. MARCELO LOPETEGUI</t>
  </si>
  <si>
    <t>INSCRITA
CESFAM OVEJERÍA</t>
  </si>
  <si>
    <t>INSCRITA
CESFAM PAMPA ALEGRE</t>
  </si>
  <si>
    <t>INSCRITA
CESFAM DR. PEDRO JÁUREGUI</t>
  </si>
  <si>
    <t>INSCRITA
CESFAM QUINTO CENTENARIO</t>
  </si>
  <si>
    <t>INSCRITA
POSTA CANCURA</t>
  </si>
  <si>
    <t>INSCRITA
POSTA PICHI DAMAS</t>
  </si>
  <si>
    <t>INSCRITA 
COMUNA DE PURRANQUE</t>
  </si>
  <si>
    <t>INSCRITA
COMUNA DE RIO NEGRO</t>
  </si>
  <si>
    <t>ASIGNADA POR SSO
DEPTO. SALUD SAN PABLO</t>
  </si>
  <si>
    <t>ASIGNADA POR SSO
HOSP. MISIÓN SAN JUAN DE LA COSTA</t>
  </si>
  <si>
    <t>ASIGNADA POR SSO
DEPTO. SALUD SAN JUAN DE LA COSTA</t>
  </si>
  <si>
    <t>INSCRITA
COMUNA DE SAN JUAN DE LA COSTA</t>
  </si>
  <si>
    <t>INSCRITA
CESFAM PUAUCHO</t>
  </si>
  <si>
    <t>INSCRITA
CESFAM BAHIA MANSA</t>
  </si>
  <si>
    <t>3 años</t>
  </si>
  <si>
    <t>4 años</t>
  </si>
  <si>
    <r>
      <t xml:space="preserve">Año 
2016
</t>
    </r>
    <r>
      <rPr>
        <sz val="10"/>
        <color indexed="9"/>
        <rFont val="Arial"/>
        <family val="2"/>
      </rPr>
      <t>(</t>
    </r>
    <r>
      <rPr>
        <sz val="8"/>
        <color indexed="9"/>
        <rFont val="Arial"/>
        <family val="2"/>
      </rPr>
      <t>según mail Fonasa 21/12/2015)</t>
    </r>
  </si>
  <si>
    <t>COMUNA DE PURRANQUE</t>
  </si>
  <si>
    <t>COMUNA DE RIO NEGRO</t>
  </si>
  <si>
    <t>COMUNA DE PUYEHUE</t>
  </si>
  <si>
    <t>COMUNA DE SAN PABLO</t>
  </si>
  <si>
    <t>COMUNA DE SAN JUAN DE LA COSTA</t>
  </si>
  <si>
    <t>No definido</t>
  </si>
  <si>
    <t>SERVICIO DE SALUD OSORNO</t>
  </si>
  <si>
    <t>Cód. 123303</t>
  </si>
  <si>
    <t>Cód. 123301</t>
  </si>
  <si>
    <t>Cód. 123302</t>
  </si>
  <si>
    <t>Cód. 123306</t>
  </si>
  <si>
    <t>Cód. 123300</t>
  </si>
  <si>
    <t>Cód. 123310</t>
  </si>
  <si>
    <t>Cód. 123425</t>
  </si>
  <si>
    <t>Cód. 123404</t>
  </si>
  <si>
    <t>Cód. 123103</t>
  </si>
  <si>
    <t>Cód. 123304</t>
  </si>
  <si>
    <t>Cód. 123312</t>
  </si>
  <si>
    <t>Cód. 123311</t>
  </si>
  <si>
    <r>
      <t xml:space="preserve">Año 
2017
</t>
    </r>
    <r>
      <rPr>
        <sz val="10"/>
        <color indexed="9"/>
        <rFont val="Arial"/>
        <family val="2"/>
      </rPr>
      <t>(</t>
    </r>
    <r>
      <rPr>
        <sz val="8"/>
        <color indexed="9"/>
        <rFont val="Arial"/>
        <family val="2"/>
      </rPr>
      <t>email APS  03/11/2016)</t>
    </r>
  </si>
  <si>
    <t>HPO</t>
  </si>
  <si>
    <t>Hquila</t>
  </si>
  <si>
    <t>Total SSO</t>
  </si>
  <si>
    <t>Establecimientos con Dependencia Municipal</t>
  </si>
  <si>
    <r>
      <t xml:space="preserve">Año 
2017
</t>
    </r>
    <r>
      <rPr>
        <sz val="10"/>
        <color indexed="9"/>
        <rFont val="Arial"/>
        <family val="2"/>
      </rPr>
      <t xml:space="preserve">(según </t>
    </r>
    <r>
      <rPr>
        <sz val="8"/>
        <color indexed="9"/>
        <rFont val="Arial"/>
        <family val="2"/>
      </rPr>
      <t>email APS  03/02/2017)</t>
    </r>
  </si>
  <si>
    <t xml:space="preserve">COMUNA DE OSORNO </t>
  </si>
  <si>
    <t>INSCRITA
PSR LA CALO</t>
  </si>
  <si>
    <t>INSCRITA
PSR RUPANCO</t>
  </si>
  <si>
    <t>INSCRITA
PSR CASCADAS</t>
  </si>
  <si>
    <t>INSCRITA
PSR COIHUECO</t>
  </si>
  <si>
    <t>INSCRITA
PSR PIEDRAS NEGRAS</t>
  </si>
  <si>
    <t>INSCRITA
PSR PELLINADA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</si>
  <si>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DSM Puerto Octay considera PSR La Calo, PSR Rupanco, PSR Cascadas, PSR Coihueco, PSR Piedras Negras y PSR Pellinada</t>
    </r>
  </si>
  <si>
    <t>Cód. 123422</t>
  </si>
  <si>
    <t>Cód. 123423</t>
  </si>
  <si>
    <t>Cód. 123428</t>
  </si>
  <si>
    <t>Cód. 123426</t>
  </si>
  <si>
    <t>Cód. 123424</t>
  </si>
  <si>
    <t>INSCRITA
CECOSF RIACHUELO</t>
  </si>
  <si>
    <t>INSCRITA
CESFAM P. PABLO ARAYA</t>
  </si>
  <si>
    <t>INSCRITA
PSR HUILMA</t>
  </si>
  <si>
    <t>INSCRITA
PSR TRES ESTEROS</t>
  </si>
  <si>
    <t>Cód.  123709</t>
  </si>
  <si>
    <t>Cód. 123309</t>
  </si>
  <si>
    <t>Cód. 123434</t>
  </si>
  <si>
    <t>Cód. 123410</t>
  </si>
  <si>
    <t>&lt; 1 año</t>
  </si>
  <si>
    <t>1 año</t>
  </si>
  <si>
    <t>2 años</t>
  </si>
  <si>
    <t>7 a &lt; 20 años</t>
  </si>
  <si>
    <r>
      <rPr>
        <b/>
        <sz val="11"/>
        <color indexed="8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DSM San Juan de la Costa considera toda la población de la Comuna.</t>
    </r>
  </si>
  <si>
    <t xml:space="preserve"> 7 años</t>
  </si>
  <si>
    <t>5 años</t>
  </si>
  <si>
    <t xml:space="preserve"> 8 años</t>
  </si>
  <si>
    <t xml:space="preserve"> 9 años</t>
  </si>
  <si>
    <r>
      <t xml:space="preserve">Año 
2018
</t>
    </r>
    <r>
      <rPr>
        <sz val="8"/>
        <rFont val="Arial"/>
        <family val="2"/>
      </rPr>
      <t>(provisoria)</t>
    </r>
  </si>
  <si>
    <r>
      <rPr>
        <sz val="10"/>
        <rFont val="Arial"/>
        <family val="2"/>
      </rPr>
      <t>Año 
2019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(Extraida sistema Fonasa)</t>
    </r>
  </si>
  <si>
    <r>
      <t xml:space="preserve">Año 
2020
</t>
    </r>
    <r>
      <rPr>
        <sz val="8"/>
        <color indexed="9"/>
        <rFont val="Arial"/>
        <family val="2"/>
      </rPr>
      <t>(según mail Fonasa Agosto 2019)</t>
    </r>
  </si>
  <si>
    <r>
      <t xml:space="preserve">Año 
2021
</t>
    </r>
    <r>
      <rPr>
        <sz val="8"/>
        <color indexed="9"/>
        <rFont val="Arial"/>
        <family val="2"/>
      </rPr>
      <t>(Base Fonasa Sept.  2020)</t>
    </r>
  </si>
  <si>
    <r>
      <t xml:space="preserve">Año 
2022
</t>
    </r>
    <r>
      <rPr>
        <sz val="8"/>
        <rFont val="Arial"/>
        <family val="2"/>
      </rPr>
      <t>(provisoria)</t>
    </r>
  </si>
  <si>
    <t>INSCRITA
CECOSF Manuel Rodriguez</t>
  </si>
  <si>
    <t>INSCRITA
CECOSF Murrinumo</t>
  </si>
  <si>
    <t>Cód. 123700</t>
  </si>
  <si>
    <t>Cód. 123701</t>
  </si>
  <si>
    <t>COMUNA DE PUERTO OCTAY</t>
  </si>
  <si>
    <t>INSCRITA
PSR Aleucapi</t>
  </si>
  <si>
    <t>INSCRITA
PSR Chamilco</t>
  </si>
  <si>
    <t>INSCRITA
PSR Cuinco</t>
  </si>
  <si>
    <t>INSCRITA
PSR Purrehuin</t>
  </si>
  <si>
    <t xml:space="preserve"> </t>
  </si>
  <si>
    <t>Cód. 123431</t>
  </si>
  <si>
    <t>Cód. 200490</t>
  </si>
  <si>
    <t>Cód. 123402</t>
  </si>
  <si>
    <t>Cód. 123430</t>
  </si>
  <si>
    <t>El Servicio de Salud Osorno, asigna la Población en la Comuna de la siguiente forma: DSM con un 84% y el Hospital con un 16%</t>
  </si>
  <si>
    <t>Población Asignada
HOSPITAL PUERTO OCTAY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</si>
  <si>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DSM Río Negro considera CECOSF Riachuelo, Cesfam P. Pablo Araya, PSR Huilma y PSR Tres Esteros. Este año existen 3 casos validados en el Hospital Rio Negro</t>
    </r>
  </si>
  <si>
    <r>
      <t xml:space="preserve">Año 
2023
</t>
    </r>
    <r>
      <rPr>
        <sz val="8"/>
        <rFont val="Arial"/>
        <family val="2"/>
      </rPr>
      <t>(provisoria)</t>
    </r>
  </si>
  <si>
    <t>Cód. 123427</t>
  </si>
  <si>
    <r>
      <rPr>
        <b/>
        <sz val="11"/>
        <rFont val="Calibri"/>
        <family val="2"/>
        <scheme val="minor"/>
      </rPr>
      <t>NOTA</t>
    </r>
    <r>
      <rPr>
        <sz val="11"/>
        <rFont val="Calibri"/>
        <family val="2"/>
        <scheme val="minor"/>
      </rPr>
      <t>: A partir de Poblacion año 2022 se realiza nuevo calculo para asignar población al Hospital Puerto Octay (Pob. Bajo Control)</t>
    </r>
  </si>
  <si>
    <r>
      <t xml:space="preserve">Año 
2023
</t>
    </r>
    <r>
      <rPr>
        <sz val="8"/>
        <rFont val="Arial"/>
        <family val="2"/>
      </rPr>
      <t>(Final)</t>
    </r>
  </si>
  <si>
    <r>
      <rPr>
        <b/>
        <sz val="11"/>
        <rFont val="Calibri"/>
        <family val="2"/>
        <scheme val="minor"/>
      </rPr>
      <t>Nota</t>
    </r>
    <r>
      <rPr>
        <sz val="11"/>
        <rFont val="Calibri"/>
        <family val="2"/>
        <scheme val="minor"/>
      </rPr>
      <t>: En Noviembre 2022 se acuerda entre Hospital de Quilacahuin, Depto. Salud Municipalidad del San Pablo y SSO (DAP y DEIS) mantener el 16% de la asignación, pero variar el porcentaje de la distribución etarea de acuerdo a base entregada por Hospital Quilacahuin y rectifican algunos grupos etareos.</t>
    </r>
  </si>
  <si>
    <t>El desglose por grupo etareo se realizo de acuerdo a la distribución geográfica</t>
  </si>
  <si>
    <r>
      <t xml:space="preserve">El Servicio de Salud Osorno, asigna la Población en la Comuna de la siguiente forma: DSM con un </t>
    </r>
    <r>
      <rPr>
        <b/>
        <sz val="11"/>
        <rFont val="Calibri"/>
        <family val="2"/>
        <scheme val="minor"/>
      </rPr>
      <t>62%</t>
    </r>
    <r>
      <rPr>
        <sz val="11"/>
        <rFont val="Calibri"/>
        <family val="2"/>
        <scheme val="minor"/>
      </rPr>
      <t xml:space="preserve"> y el Hospital con un </t>
    </r>
    <r>
      <rPr>
        <b/>
        <sz val="11"/>
        <rFont val="Calibri"/>
        <family val="2"/>
        <scheme val="minor"/>
      </rPr>
      <t>38%</t>
    </r>
  </si>
  <si>
    <r>
      <t xml:space="preserve">Año 2024
</t>
    </r>
    <r>
      <rPr>
        <sz val="9"/>
        <color theme="0"/>
        <rFont val="Arial"/>
        <family val="2"/>
      </rPr>
      <t>(provisoria Sept. 2023)</t>
    </r>
  </si>
  <si>
    <t>DSM</t>
  </si>
  <si>
    <t>Comuna P. Octay</t>
  </si>
  <si>
    <t>POBLACIÓN INSCRITA VALIDADA FONASA PARA AÑOS 2006-2025</t>
  </si>
  <si>
    <r>
      <t>Año 2024</t>
    </r>
    <r>
      <rPr>
        <sz val="9"/>
        <color theme="0"/>
        <rFont val="Arial"/>
        <family val="2"/>
      </rPr>
      <t xml:space="preserve">
Nov. 2023)</t>
    </r>
  </si>
  <si>
    <r>
      <t xml:space="preserve">Año 2025
</t>
    </r>
    <r>
      <rPr>
        <sz val="9"/>
        <color theme="0"/>
        <rFont val="Arial"/>
        <family val="2"/>
      </rPr>
      <t>(Dic. 2024)</t>
    </r>
  </si>
  <si>
    <r>
      <t xml:space="preserve">Dif. 
</t>
    </r>
    <r>
      <rPr>
        <sz val="8"/>
        <rFont val="Arial"/>
        <family val="2"/>
      </rPr>
      <t>(2025-2024)</t>
    </r>
  </si>
  <si>
    <t>POBLACIÓN INSCRITA VALIDADA POR FONASA AÑO 2025 SEGÚN SEXO Y EDAD</t>
  </si>
  <si>
    <t>Establecimientos con Dependencia Municipal: 1 persona inscrita en CDR Adultos Mayores con Demencia</t>
  </si>
  <si>
    <t>INSCRITA
COMUNA DE PUERTO OCTAY</t>
  </si>
  <si>
    <t>Dependencia Servicio: Mision San Juan de la Costa (69) No se consideran
Dependencia Municipal los otros establecimientos</t>
  </si>
  <si>
    <t>Dependencia Servicio: Misión Quilacahuín (n=95) No se consideran
Dependencia Municipal los otros establecimientos:
Centro de Salud Familiar San Pablo (11.263), PSR Chanco (9), PSR Currimahuida (10), PSR La Poza (13)</t>
  </si>
  <si>
    <t>Dependencia Servicio: Hospital Puerto Octay (1.993)
Dependencia Municipal los otros establecimientos</t>
  </si>
  <si>
    <t>Establecimientos con Dependencia Municipal: 
Centro de Salud Familiar Purranque (22.611), PSR San Pedro de Purranque (7), PSR Corte Alto (7), PSR Colihual (3), PSR Colonia Ponce (3), PSR La Naranja (4) y PSR Hueyusca (2)</t>
  </si>
  <si>
    <t>Establecimientos con Dependencia Municipal: Centro de Salud Familiar Entre Lagos (13.956), Cecosf El Encanto (321), PSR Puyehue (24), PSR Ñadi Pichi-Damas (323) y PSR Desagüe Rupanco (161)</t>
  </si>
  <si>
    <t>En noviembre del año 2023 se asigna al Hospital de Puerto Octay una población de 3.880 para ser utilizada el 2024 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</si>
</sst>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\-#,##0\ 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b/>
      <sz val="11"/>
      <name val="Verdana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9F9C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7" fillId="0" borderId="0" applyFont="0" applyFill="0" applyBorder="0" applyAlignment="0" applyProtection="0"/>
  </cellStyleXfs>
  <cellXfs count="252">
    <xf numFmtId="0" fontId="0" fillId="0" borderId="0" xfId="0"/>
    <xf numFmtId="0" fontId="1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/>
    <xf numFmtId="3" fontId="3" fillId="0" borderId="0" xfId="0" applyNumberFormat="1" applyFont="1"/>
    <xf numFmtId="0" fontId="4" fillId="2" borderId="6" xfId="0" applyFont="1" applyFill="1" applyBorder="1"/>
    <xf numFmtId="0" fontId="4" fillId="2" borderId="3" xfId="0" applyFont="1" applyFill="1" applyBorder="1"/>
    <xf numFmtId="0" fontId="4" fillId="2" borderId="7" xfId="0" applyFont="1" applyFill="1" applyBorder="1"/>
    <xf numFmtId="0" fontId="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3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3" fillId="3" borderId="1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3" fontId="1" fillId="3" borderId="10" xfId="0" applyNumberFormat="1" applyFont="1" applyFill="1" applyBorder="1"/>
    <xf numFmtId="3" fontId="1" fillId="3" borderId="10" xfId="0" applyNumberFormat="1" applyFont="1" applyFill="1" applyBorder="1" applyAlignment="1">
      <alignment horizontal="right"/>
    </xf>
    <xf numFmtId="3" fontId="1" fillId="5" borderId="10" xfId="0" applyNumberFormat="1" applyFont="1" applyFill="1" applyBorder="1"/>
    <xf numFmtId="3" fontId="1" fillId="7" borderId="10" xfId="0" applyNumberFormat="1" applyFont="1" applyFill="1" applyBorder="1"/>
    <xf numFmtId="3" fontId="1" fillId="4" borderId="10" xfId="0" applyNumberFormat="1" applyFont="1" applyFill="1" applyBorder="1"/>
    <xf numFmtId="3" fontId="1" fillId="6" borderId="8" xfId="0" applyNumberFormat="1" applyFont="1" applyFill="1" applyBorder="1"/>
    <xf numFmtId="0" fontId="16" fillId="0" borderId="0" xfId="0" applyFont="1"/>
    <xf numFmtId="0" fontId="11" fillId="0" borderId="0" xfId="0" applyFont="1" applyAlignment="1">
      <alignment horizontal="center"/>
    </xf>
    <xf numFmtId="3" fontId="1" fillId="3" borderId="11" xfId="0" applyNumberFormat="1" applyFont="1" applyFill="1" applyBorder="1"/>
    <xf numFmtId="3" fontId="16" fillId="0" borderId="8" xfId="0" applyNumberFormat="1" applyFont="1" applyBorder="1"/>
    <xf numFmtId="0" fontId="15" fillId="7" borderId="10" xfId="0" applyFont="1" applyFill="1" applyBorder="1" applyAlignment="1">
      <alignment horizontal="center" vertical="center" wrapText="1"/>
    </xf>
    <xf numFmtId="0" fontId="10" fillId="0" borderId="0" xfId="0" applyFont="1"/>
    <xf numFmtId="3" fontId="16" fillId="0" borderId="0" xfId="0" applyNumberFormat="1" applyFont="1"/>
    <xf numFmtId="0" fontId="16" fillId="0" borderId="0" xfId="0" applyFont="1" applyAlignment="1">
      <alignment horizontal="left" indent="1"/>
    </xf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16" fillId="0" borderId="6" xfId="0" applyNumberFormat="1" applyFont="1" applyBorder="1"/>
    <xf numFmtId="3" fontId="16" fillId="0" borderId="7" xfId="0" applyNumberFormat="1" applyFont="1" applyBorder="1"/>
    <xf numFmtId="0" fontId="17" fillId="8" borderId="6" xfId="0" applyFont="1" applyFill="1" applyBorder="1" applyAlignment="1">
      <alignment horizontal="center"/>
    </xf>
    <xf numFmtId="3" fontId="16" fillId="0" borderId="14" xfId="0" applyNumberFormat="1" applyFont="1" applyBorder="1"/>
    <xf numFmtId="16" fontId="17" fillId="8" borderId="3" xfId="0" quotePrefix="1" applyNumberFormat="1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3" fontId="17" fillId="8" borderId="10" xfId="0" applyNumberFormat="1" applyFont="1" applyFill="1" applyBorder="1"/>
    <xf numFmtId="3" fontId="17" fillId="0" borderId="0" xfId="0" applyNumberFormat="1" applyFont="1"/>
    <xf numFmtId="0" fontId="17" fillId="8" borderId="12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0" borderId="0" xfId="0" applyFont="1"/>
    <xf numFmtId="0" fontId="17" fillId="8" borderId="2" xfId="0" applyFont="1" applyFill="1" applyBorder="1" applyAlignment="1">
      <alignment horizontal="center"/>
    </xf>
    <xf numFmtId="16" fontId="17" fillId="8" borderId="1" xfId="0" quotePrefix="1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vertical="center"/>
    </xf>
    <xf numFmtId="3" fontId="22" fillId="0" borderId="0" xfId="0" applyNumberFormat="1" applyFont="1" applyAlignment="1">
      <alignment vertical="center" wrapText="1"/>
    </xf>
    <xf numFmtId="3" fontId="22" fillId="0" borderId="0" xfId="0" applyNumberFormat="1" applyFont="1" applyAlignment="1">
      <alignment horizontal="left" vertical="center" wrapText="1"/>
    </xf>
    <xf numFmtId="16" fontId="17" fillId="8" borderId="3" xfId="0" applyNumberFormat="1" applyFont="1" applyFill="1" applyBorder="1" applyAlignment="1">
      <alignment horizontal="center"/>
    </xf>
    <xf numFmtId="3" fontId="21" fillId="0" borderId="0" xfId="0" applyNumberFormat="1" applyFont="1" applyAlignment="1">
      <alignment vertical="center" wrapText="1"/>
    </xf>
    <xf numFmtId="16" fontId="16" fillId="8" borderId="2" xfId="0" quotePrefix="1" applyNumberFormat="1" applyFont="1" applyFill="1" applyBorder="1" applyAlignment="1">
      <alignment horizontal="center"/>
    </xf>
    <xf numFmtId="16" fontId="16" fillId="8" borderId="1" xfId="0" quotePrefix="1" applyNumberFormat="1" applyFont="1" applyFill="1" applyBorder="1" applyAlignment="1">
      <alignment horizontal="center"/>
    </xf>
    <xf numFmtId="0" fontId="17" fillId="8" borderId="12" xfId="0" applyFont="1" applyFill="1" applyBorder="1"/>
    <xf numFmtId="9" fontId="0" fillId="0" borderId="0" xfId="0" applyNumberFormat="1"/>
    <xf numFmtId="0" fontId="16" fillId="0" borderId="0" xfId="0" applyFont="1" applyAlignment="1">
      <alignment wrapText="1"/>
    </xf>
    <xf numFmtId="3" fontId="16" fillId="0" borderId="5" xfId="0" applyNumberFormat="1" applyFont="1" applyBorder="1"/>
    <xf numFmtId="3" fontId="16" fillId="0" borderId="4" xfId="0" applyNumberFormat="1" applyFont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24" fillId="0" borderId="0" xfId="0" applyNumberFormat="1" applyFont="1"/>
    <xf numFmtId="164" fontId="24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5" fillId="0" borderId="0" xfId="0" applyFont="1"/>
    <xf numFmtId="1" fontId="1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left"/>
    </xf>
    <xf numFmtId="9" fontId="17" fillId="0" borderId="0" xfId="0" applyNumberFormat="1" applyFont="1"/>
    <xf numFmtId="0" fontId="16" fillId="0" borderId="0" xfId="0" applyFont="1" applyAlignment="1">
      <alignment vertical="top" wrapText="1"/>
    </xf>
    <xf numFmtId="0" fontId="26" fillId="0" borderId="0" xfId="0" applyFont="1"/>
    <xf numFmtId="9" fontId="21" fillId="0" borderId="10" xfId="0" applyNumberFormat="1" applyFont="1" applyBorder="1" applyAlignment="1">
      <alignment horizontal="center"/>
    </xf>
    <xf numFmtId="9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" fontId="16" fillId="0" borderId="0" xfId="0" applyNumberFormat="1" applyFont="1"/>
    <xf numFmtId="17" fontId="16" fillId="0" borderId="0" xfId="0" applyNumberFormat="1" applyFont="1"/>
    <xf numFmtId="0" fontId="27" fillId="0" borderId="0" xfId="0" applyFont="1" applyAlignment="1">
      <alignment horizontal="right"/>
    </xf>
    <xf numFmtId="0" fontId="28" fillId="0" borderId="0" xfId="0" applyFont="1"/>
    <xf numFmtId="0" fontId="20" fillId="0" borderId="0" xfId="0" applyFont="1" applyAlignment="1">
      <alignment horizontal="center" vertical="center"/>
    </xf>
    <xf numFmtId="3" fontId="17" fillId="0" borderId="0" xfId="0" applyNumberFormat="1" applyFont="1" applyAlignment="1">
      <alignment vertical="top" wrapText="1"/>
    </xf>
    <xf numFmtId="3" fontId="25" fillId="0" borderId="0" xfId="0" applyNumberFormat="1" applyFont="1"/>
    <xf numFmtId="3" fontId="17" fillId="0" borderId="0" xfId="0" applyNumberFormat="1" applyFont="1" applyAlignment="1">
      <alignment horizontal="center"/>
    </xf>
    <xf numFmtId="16" fontId="20" fillId="0" borderId="0" xfId="0" quotePrefix="1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3" fontId="30" fillId="0" borderId="0" xfId="0" applyNumberFormat="1" applyFont="1"/>
    <xf numFmtId="3" fontId="31" fillId="0" borderId="0" xfId="0" applyNumberFormat="1" applyFont="1" applyAlignment="1">
      <alignment vertical="center" wrapText="1"/>
    </xf>
    <xf numFmtId="3" fontId="16" fillId="9" borderId="2" xfId="0" applyNumberFormat="1" applyFont="1" applyFill="1" applyBorder="1"/>
    <xf numFmtId="3" fontId="16" fillId="9" borderId="8" xfId="0" applyNumberFormat="1" applyFont="1" applyFill="1" applyBorder="1"/>
    <xf numFmtId="0" fontId="30" fillId="0" borderId="0" xfId="0" applyFont="1"/>
    <xf numFmtId="0" fontId="23" fillId="0" borderId="0" xfId="0" applyFont="1" applyAlignment="1">
      <alignment vertical="center"/>
    </xf>
    <xf numFmtId="0" fontId="23" fillId="0" borderId="0" xfId="0" applyFont="1"/>
    <xf numFmtId="1" fontId="10" fillId="0" borderId="0" xfId="0" applyNumberFormat="1" applyFont="1" applyAlignment="1">
      <alignment horizontal="left"/>
    </xf>
    <xf numFmtId="0" fontId="32" fillId="0" borderId="0" xfId="0" applyFont="1"/>
    <xf numFmtId="0" fontId="17" fillId="0" borderId="0" xfId="0" applyFont="1" applyAlignment="1">
      <alignment horizontal="center" vertical="center"/>
    </xf>
    <xf numFmtId="2" fontId="0" fillId="0" borderId="0" xfId="0" applyNumberFormat="1"/>
    <xf numFmtId="0" fontId="11" fillId="0" borderId="0" xfId="0" applyFont="1" applyAlignment="1">
      <alignment horizontal="left" vertical="center"/>
    </xf>
    <xf numFmtId="3" fontId="17" fillId="0" borderId="0" xfId="0" applyNumberFormat="1" applyFont="1" applyAlignment="1">
      <alignment vertical="center"/>
    </xf>
    <xf numFmtId="0" fontId="26" fillId="0" borderId="0" xfId="0" applyFont="1" applyAlignment="1">
      <alignment vertical="justify"/>
    </xf>
    <xf numFmtId="0" fontId="28" fillId="0" borderId="0" xfId="0" applyFont="1" applyAlignment="1">
      <alignment vertical="center" wrapText="1"/>
    </xf>
    <xf numFmtId="2" fontId="17" fillId="0" borderId="0" xfId="0" applyNumberFormat="1" applyFont="1"/>
    <xf numFmtId="9" fontId="21" fillId="0" borderId="1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8" borderId="12" xfId="0" applyNumberFormat="1" applyFont="1" applyFill="1" applyBorder="1"/>
    <xf numFmtId="16" fontId="16" fillId="8" borderId="8" xfId="0" quotePrefix="1" applyNumberFormat="1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16" fontId="16" fillId="8" borderId="9" xfId="0" quotePrefix="1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10" borderId="2" xfId="0" applyFont="1" applyFill="1" applyBorder="1" applyAlignment="1">
      <alignment horizontal="center" vertical="center" wrapText="1"/>
    </xf>
    <xf numFmtId="3" fontId="1" fillId="10" borderId="8" xfId="0" applyNumberFormat="1" applyFont="1" applyFill="1" applyBorder="1"/>
    <xf numFmtId="0" fontId="15" fillId="3" borderId="10" xfId="0" applyFont="1" applyFill="1" applyBorder="1" applyAlignment="1">
      <alignment horizontal="center" vertical="center" wrapText="1"/>
    </xf>
    <xf numFmtId="3" fontId="22" fillId="0" borderId="0" xfId="0" applyNumberFormat="1" applyFont="1" applyAlignment="1">
      <alignment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horizontal="center"/>
    </xf>
    <xf numFmtId="16" fontId="17" fillId="11" borderId="3" xfId="0" quotePrefix="1" applyNumberFormat="1" applyFont="1" applyFill="1" applyBorder="1" applyAlignment="1">
      <alignment horizontal="center"/>
    </xf>
    <xf numFmtId="16" fontId="17" fillId="11" borderId="7" xfId="0" quotePrefix="1" applyNumberFormat="1" applyFont="1" applyFill="1" applyBorder="1" applyAlignment="1">
      <alignment horizontal="center"/>
    </xf>
    <xf numFmtId="0" fontId="16" fillId="11" borderId="6" xfId="0" applyFont="1" applyFill="1" applyBorder="1" applyAlignment="1">
      <alignment horizontal="center"/>
    </xf>
    <xf numFmtId="16" fontId="16" fillId="11" borderId="3" xfId="0" quotePrefix="1" applyNumberFormat="1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16" fontId="16" fillId="11" borderId="9" xfId="0" quotePrefix="1" applyNumberFormat="1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16" fontId="17" fillId="11" borderId="3" xfId="0" applyNumberFormat="1" applyFont="1" applyFill="1" applyBorder="1" applyAlignment="1">
      <alignment horizontal="center"/>
    </xf>
    <xf numFmtId="0" fontId="17" fillId="11" borderId="12" xfId="0" applyFont="1" applyFill="1" applyBorder="1"/>
    <xf numFmtId="3" fontId="17" fillId="11" borderId="10" xfId="0" applyNumberFormat="1" applyFont="1" applyFill="1" applyBorder="1"/>
    <xf numFmtId="3" fontId="11" fillId="0" borderId="0" xfId="0" applyNumberFormat="1" applyFont="1"/>
    <xf numFmtId="0" fontId="16" fillId="0" borderId="14" xfId="0" applyFont="1" applyBorder="1" applyAlignment="1">
      <alignment wrapText="1"/>
    </xf>
    <xf numFmtId="0" fontId="34" fillId="0" borderId="0" xfId="0" applyFont="1" applyAlignment="1">
      <alignment vertical="center" wrapText="1"/>
    </xf>
    <xf numFmtId="0" fontId="15" fillId="8" borderId="10" xfId="0" applyFont="1" applyFill="1" applyBorder="1" applyAlignment="1">
      <alignment horizontal="center" vertical="center" wrapText="1"/>
    </xf>
    <xf numFmtId="3" fontId="1" fillId="8" borderId="10" xfId="0" applyNumberFormat="1" applyFont="1" applyFill="1" applyBorder="1"/>
    <xf numFmtId="3" fontId="1" fillId="5" borderId="12" xfId="0" applyNumberFormat="1" applyFont="1" applyFill="1" applyBorder="1"/>
    <xf numFmtId="16" fontId="16" fillId="8" borderId="5" xfId="0" quotePrefix="1" applyNumberFormat="1" applyFont="1" applyFill="1" applyBorder="1" applyAlignment="1">
      <alignment horizontal="center"/>
    </xf>
    <xf numFmtId="3" fontId="0" fillId="0" borderId="1" xfId="0" applyNumberFormat="1" applyBorder="1"/>
    <xf numFmtId="3" fontId="16" fillId="0" borderId="0" xfId="0" applyNumberFormat="1" applyFont="1" applyAlignment="1">
      <alignment vertical="center"/>
    </xf>
    <xf numFmtId="3" fontId="38" fillId="0" borderId="1" xfId="0" applyNumberFormat="1" applyFont="1" applyBorder="1"/>
    <xf numFmtId="9" fontId="16" fillId="0" borderId="0" xfId="1" applyFont="1"/>
    <xf numFmtId="9" fontId="0" fillId="0" borderId="0" xfId="1" applyFont="1"/>
    <xf numFmtId="0" fontId="17" fillId="11" borderId="12" xfId="0" applyFont="1" applyFill="1" applyBorder="1" applyAlignment="1">
      <alignment horizontal="center"/>
    </xf>
    <xf numFmtId="3" fontId="17" fillId="11" borderId="12" xfId="0" applyNumberFormat="1" applyFont="1" applyFill="1" applyBorder="1"/>
    <xf numFmtId="16" fontId="16" fillId="11" borderId="7" xfId="0" quotePrefix="1" applyNumberFormat="1" applyFont="1" applyFill="1" applyBorder="1" applyAlignment="1">
      <alignment horizontal="center"/>
    </xf>
    <xf numFmtId="3" fontId="0" fillId="0" borderId="2" xfId="0" applyNumberFormat="1" applyBorder="1"/>
    <xf numFmtId="3" fontId="0" fillId="0" borderId="8" xfId="0" applyNumberFormat="1" applyBorder="1"/>
    <xf numFmtId="3" fontId="17" fillId="0" borderId="7" xfId="0" applyNumberFormat="1" applyFont="1" applyBorder="1"/>
    <xf numFmtId="3" fontId="17" fillId="0" borderId="8" xfId="0" applyNumberFormat="1" applyFont="1" applyBorder="1"/>
    <xf numFmtId="3" fontId="16" fillId="0" borderId="0" xfId="0" applyNumberFormat="1" applyFont="1" applyAlignment="1">
      <alignment horizontal="right"/>
    </xf>
    <xf numFmtId="3" fontId="38" fillId="12" borderId="10" xfId="0" applyNumberFormat="1" applyFont="1" applyFill="1" applyBorder="1"/>
    <xf numFmtId="0" fontId="1" fillId="12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3" fontId="3" fillId="0" borderId="2" xfId="0" applyNumberFormat="1" applyFont="1" applyBorder="1"/>
    <xf numFmtId="3" fontId="3" fillId="0" borderId="5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43" fillId="0" borderId="2" xfId="0" applyNumberFormat="1" applyFont="1" applyBorder="1"/>
    <xf numFmtId="3" fontId="3" fillId="8" borderId="1" xfId="0" applyNumberFormat="1" applyFont="1" applyFill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43" fillId="0" borderId="1" xfId="0" applyNumberFormat="1" applyFont="1" applyBorder="1"/>
    <xf numFmtId="3" fontId="43" fillId="8" borderId="1" xfId="0" applyNumberFormat="1" applyFont="1" applyFill="1" applyBorder="1"/>
    <xf numFmtId="3" fontId="43" fillId="0" borderId="3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44" fillId="0" borderId="15" xfId="0" applyNumberFormat="1" applyFont="1" applyBorder="1"/>
    <xf numFmtId="3" fontId="34" fillId="0" borderId="15" xfId="0" applyNumberFormat="1" applyFont="1" applyBorder="1"/>
    <xf numFmtId="0" fontId="44" fillId="0" borderId="15" xfId="0" applyFont="1" applyBorder="1"/>
    <xf numFmtId="3" fontId="21" fillId="0" borderId="0" xfId="0" applyNumberFormat="1" applyFont="1"/>
    <xf numFmtId="0" fontId="45" fillId="0" borderId="0" xfId="0" applyFont="1"/>
    <xf numFmtId="3" fontId="45" fillId="0" borderId="0" xfId="0" applyNumberFormat="1" applyFont="1"/>
    <xf numFmtId="3" fontId="46" fillId="0" borderId="0" xfId="0" applyNumberFormat="1" applyFont="1"/>
    <xf numFmtId="3" fontId="34" fillId="0" borderId="0" xfId="0" applyNumberFormat="1" applyFont="1"/>
    <xf numFmtId="0" fontId="46" fillId="0" borderId="0" xfId="0" applyFont="1"/>
    <xf numFmtId="0" fontId="34" fillId="0" borderId="0" xfId="0" applyFont="1"/>
    <xf numFmtId="0" fontId="44" fillId="13" borderId="15" xfId="0" applyFont="1" applyFill="1" applyBorder="1"/>
    <xf numFmtId="3" fontId="44" fillId="13" borderId="15" xfId="0" applyNumberFormat="1" applyFont="1" applyFill="1" applyBorder="1"/>
    <xf numFmtId="3" fontId="47" fillId="0" borderId="15" xfId="0" applyNumberFormat="1" applyFont="1" applyBorder="1"/>
    <xf numFmtId="165" fontId="16" fillId="0" borderId="2" xfId="0" applyNumberFormat="1" applyFont="1" applyBorder="1"/>
    <xf numFmtId="165" fontId="16" fillId="0" borderId="1" xfId="0" applyNumberFormat="1" applyFont="1" applyBorder="1"/>
    <xf numFmtId="165" fontId="16" fillId="0" borderId="8" xfId="0" applyNumberFormat="1" applyFont="1" applyBorder="1"/>
    <xf numFmtId="0" fontId="8" fillId="0" borderId="0" xfId="0" applyFont="1" applyAlignment="1">
      <alignment horizontal="right"/>
    </xf>
    <xf numFmtId="3" fontId="44" fillId="0" borderId="15" xfId="0" applyNumberFormat="1" applyFont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21" fillId="0" borderId="0" xfId="0" applyNumberFormat="1" applyFont="1" applyAlignment="1">
      <alignment vertical="top" wrapText="1"/>
    </xf>
    <xf numFmtId="0" fontId="17" fillId="12" borderId="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/>
    </xf>
    <xf numFmtId="16" fontId="17" fillId="12" borderId="3" xfId="0" applyNumberFormat="1" applyFont="1" applyFill="1" applyBorder="1" applyAlignment="1">
      <alignment horizontal="center"/>
    </xf>
    <xf numFmtId="0" fontId="17" fillId="12" borderId="12" xfId="0" applyFont="1" applyFill="1" applyBorder="1"/>
    <xf numFmtId="3" fontId="17" fillId="12" borderId="10" xfId="0" applyNumberFormat="1" applyFont="1" applyFill="1" applyBorder="1"/>
    <xf numFmtId="0" fontId="17" fillId="12" borderId="7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/>
    </xf>
    <xf numFmtId="16" fontId="17" fillId="12" borderId="3" xfId="0" quotePrefix="1" applyNumberFormat="1" applyFont="1" applyFill="1" applyBorder="1" applyAlignment="1">
      <alignment horizontal="center"/>
    </xf>
    <xf numFmtId="16" fontId="17" fillId="12" borderId="7" xfId="0" quotePrefix="1" applyNumberFormat="1" applyFont="1" applyFill="1" applyBorder="1" applyAlignment="1">
      <alignment horizontal="center"/>
    </xf>
    <xf numFmtId="0" fontId="16" fillId="12" borderId="6" xfId="0" applyFont="1" applyFill="1" applyBorder="1" applyAlignment="1">
      <alignment horizontal="center"/>
    </xf>
    <xf numFmtId="16" fontId="16" fillId="12" borderId="3" xfId="0" quotePrefix="1" applyNumberFormat="1" applyFont="1" applyFill="1" applyBorder="1" applyAlignment="1">
      <alignment horizontal="center"/>
    </xf>
    <xf numFmtId="16" fontId="16" fillId="12" borderId="7" xfId="0" quotePrefix="1" applyNumberFormat="1" applyFont="1" applyFill="1" applyBorder="1" applyAlignment="1">
      <alignment horizontal="center"/>
    </xf>
    <xf numFmtId="0" fontId="16" fillId="12" borderId="5" xfId="0" applyFont="1" applyFill="1" applyBorder="1" applyAlignment="1">
      <alignment horizontal="center"/>
    </xf>
    <xf numFmtId="16" fontId="16" fillId="12" borderId="9" xfId="0" quotePrefix="1" applyNumberFormat="1" applyFont="1" applyFill="1" applyBorder="1" applyAlignment="1">
      <alignment horizontal="center"/>
    </xf>
    <xf numFmtId="3" fontId="10" fillId="0" borderId="0" xfId="0" applyNumberFormat="1" applyFont="1" applyAlignment="1">
      <alignment vertical="center"/>
    </xf>
    <xf numFmtId="0" fontId="0" fillId="0" borderId="0" xfId="0"/>
    <xf numFmtId="3" fontId="16" fillId="0" borderId="8" xfId="0" applyNumberFormat="1" applyFont="1" applyBorder="1"/>
    <xf numFmtId="3" fontId="16" fillId="0" borderId="4" xfId="0" applyNumberFormat="1" applyFont="1" applyBorder="1"/>
    <xf numFmtId="165" fontId="16" fillId="0" borderId="2" xfId="0" applyNumberFormat="1" applyFont="1" applyBorder="1"/>
    <xf numFmtId="165" fontId="16" fillId="0" borderId="1" xfId="0" applyNumberFormat="1" applyFont="1" applyBorder="1"/>
    <xf numFmtId="0" fontId="16" fillId="0" borderId="0" xfId="0" applyFont="1"/>
    <xf numFmtId="3" fontId="3" fillId="0" borderId="3" xfId="0" applyNumberFormat="1" applyFont="1" applyBorder="1"/>
    <xf numFmtId="0" fontId="0" fillId="0" borderId="2" xfId="0" applyBorder="1"/>
    <xf numFmtId="0" fontId="0" fillId="0" borderId="1" xfId="0" applyBorder="1"/>
    <xf numFmtId="0" fontId="0" fillId="0" borderId="8" xfId="0" applyBorder="1"/>
    <xf numFmtId="165" fontId="16" fillId="0" borderId="2" xfId="0" applyNumberFormat="1" applyFont="1" applyBorder="1"/>
    <xf numFmtId="165" fontId="16" fillId="0" borderId="1" xfId="0" applyNumberFormat="1" applyFont="1" applyBorder="1"/>
    <xf numFmtId="165" fontId="16" fillId="0" borderId="8" xfId="0" applyNumberFormat="1" applyFont="1" applyBorder="1"/>
    <xf numFmtId="3" fontId="16" fillId="0" borderId="1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CC"/>
      <color rgb="FFB9F9C5"/>
      <color rgb="FF99FF99"/>
      <color rgb="FF99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5"/>
  <sheetViews>
    <sheetView zoomScale="110" zoomScaleNormal="110" workbookViewId="0">
      <pane xSplit="2" ySplit="4" topLeftCell="S5" activePane="bottomRight" state="frozen"/>
      <selection pane="topRight" activeCell="C1" sqref="C1"/>
      <selection pane="bottomLeft" activeCell="A6" sqref="A6"/>
      <selection pane="bottomRight" activeCell="AE11" sqref="AE11"/>
    </sheetView>
  </sheetViews>
  <sheetFormatPr baseColWidth="10" defaultRowHeight="18.75" x14ac:dyDescent="0.3"/>
  <cols>
    <col min="1" max="1" width="2.42578125" customWidth="1"/>
    <col min="2" max="2" width="13.140625" customWidth="1"/>
    <col min="3" max="8" width="8.140625" customWidth="1"/>
    <col min="9" max="9" width="10" customWidth="1"/>
    <col min="10" max="10" width="11.7109375" hidden="1" customWidth="1"/>
    <col min="11" max="11" width="12.28515625" customWidth="1"/>
    <col min="12" max="12" width="9.5703125" customWidth="1"/>
    <col min="13" max="13" width="11.5703125" customWidth="1"/>
    <col min="14" max="15" width="10.7109375" customWidth="1"/>
    <col min="16" max="16" width="10.7109375" hidden="1" customWidth="1"/>
    <col min="17" max="17" width="10.7109375" customWidth="1"/>
    <col min="18" max="18" width="9.140625" style="29" customWidth="1"/>
    <col min="19" max="19" width="8.42578125" style="29" customWidth="1"/>
    <col min="20" max="20" width="10.42578125" style="29" customWidth="1"/>
    <col min="21" max="21" width="10.28515625" style="29" customWidth="1"/>
    <col min="22" max="22" width="10.42578125" style="29" customWidth="1"/>
    <col min="23" max="23" width="10.42578125" style="29" hidden="1" customWidth="1"/>
    <col min="24" max="24" width="10.42578125" style="29" customWidth="1"/>
    <col min="25" max="25" width="10.42578125" style="29" hidden="1" customWidth="1"/>
    <col min="26" max="27" width="10.42578125" style="29" customWidth="1"/>
    <col min="28" max="28" width="9.5703125" style="15" customWidth="1"/>
    <col min="29" max="29" width="12.85546875" bestFit="1" customWidth="1"/>
  </cols>
  <sheetData>
    <row r="1" spans="2:32" ht="18.75" customHeight="1" x14ac:dyDescent="0.25">
      <c r="B1" s="193" t="s">
        <v>177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2:32" ht="18.75" customHeight="1" x14ac:dyDescent="0.25">
      <c r="B2" s="193" t="s">
        <v>96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</row>
    <row r="3" spans="2:32" ht="19.5" thickBot="1" x14ac:dyDescent="0.35"/>
    <row r="4" spans="2:32" s="13" customFormat="1" ht="84" customHeight="1" thickBot="1" x14ac:dyDescent="0.3">
      <c r="B4" s="12" t="s">
        <v>36</v>
      </c>
      <c r="C4" s="14" t="s">
        <v>46</v>
      </c>
      <c r="D4" s="16" t="s">
        <v>47</v>
      </c>
      <c r="E4" s="14" t="s">
        <v>48</v>
      </c>
      <c r="F4" s="14" t="s">
        <v>49</v>
      </c>
      <c r="G4" s="14" t="s">
        <v>50</v>
      </c>
      <c r="H4" s="18" t="s">
        <v>51</v>
      </c>
      <c r="I4" s="19" t="s">
        <v>53</v>
      </c>
      <c r="J4" s="21" t="s">
        <v>56</v>
      </c>
      <c r="K4" s="21" t="s">
        <v>65</v>
      </c>
      <c r="L4" s="17" t="s">
        <v>52</v>
      </c>
      <c r="M4" s="20" t="s">
        <v>55</v>
      </c>
      <c r="N4" s="14" t="s">
        <v>54</v>
      </c>
      <c r="O4" s="19" t="s">
        <v>89</v>
      </c>
      <c r="P4" s="21" t="s">
        <v>109</v>
      </c>
      <c r="Q4" s="33" t="s">
        <v>114</v>
      </c>
      <c r="R4" s="120" t="s">
        <v>145</v>
      </c>
      <c r="S4" s="123" t="s">
        <v>146</v>
      </c>
      <c r="T4" s="19" t="s">
        <v>147</v>
      </c>
      <c r="U4" s="125" t="s">
        <v>148</v>
      </c>
      <c r="V4" s="120" t="s">
        <v>149</v>
      </c>
      <c r="W4" s="144" t="s">
        <v>167</v>
      </c>
      <c r="X4" s="19" t="s">
        <v>170</v>
      </c>
      <c r="Y4" s="33" t="s">
        <v>174</v>
      </c>
      <c r="Z4" s="33" t="s">
        <v>178</v>
      </c>
      <c r="AA4" s="125" t="s">
        <v>179</v>
      </c>
      <c r="AB4" s="162" t="s">
        <v>180</v>
      </c>
    </row>
    <row r="5" spans="2:32" ht="16.5" customHeight="1" x14ac:dyDescent="0.25">
      <c r="B5" s="6" t="s">
        <v>37</v>
      </c>
      <c r="C5" s="164">
        <v>121925</v>
      </c>
      <c r="D5" s="165">
        <v>124472</v>
      </c>
      <c r="E5" s="164">
        <v>126135</v>
      </c>
      <c r="F5" s="166">
        <v>129207</v>
      </c>
      <c r="G5" s="167">
        <v>136506</v>
      </c>
      <c r="H5" s="166">
        <v>140509</v>
      </c>
      <c r="I5" s="166">
        <v>140180</v>
      </c>
      <c r="J5" s="164">
        <v>142189</v>
      </c>
      <c r="K5" s="166">
        <v>142196</v>
      </c>
      <c r="L5" s="168">
        <v>143411</v>
      </c>
      <c r="M5" s="164">
        <v>142127</v>
      </c>
      <c r="N5" s="168">
        <v>142952</v>
      </c>
      <c r="O5" s="166">
        <v>139905</v>
      </c>
      <c r="P5" s="166">
        <v>139645</v>
      </c>
      <c r="Q5" s="166">
        <v>139624</v>
      </c>
      <c r="R5" s="164">
        <v>138382</v>
      </c>
      <c r="S5" s="164">
        <v>138309</v>
      </c>
      <c r="T5" s="166">
        <v>137747</v>
      </c>
      <c r="U5" s="166">
        <v>141873</v>
      </c>
      <c r="V5" s="164">
        <v>143818</v>
      </c>
      <c r="W5" s="169">
        <v>146043</v>
      </c>
      <c r="X5" s="170">
        <v>146035</v>
      </c>
      <c r="Y5" s="170">
        <v>152765</v>
      </c>
      <c r="Z5" s="170">
        <v>151985</v>
      </c>
      <c r="AA5" s="170">
        <v>154715</v>
      </c>
      <c r="AB5" s="150">
        <f>+AA5-Z5</f>
        <v>2730</v>
      </c>
      <c r="AC5" s="151"/>
      <c r="AD5" s="152"/>
      <c r="AE5" s="152"/>
      <c r="AF5" s="152"/>
    </row>
    <row r="6" spans="2:32" ht="16.5" customHeight="1" x14ac:dyDescent="0.25">
      <c r="B6" s="7" t="s">
        <v>38</v>
      </c>
      <c r="C6" s="166">
        <v>5467</v>
      </c>
      <c r="D6" s="171">
        <v>5819</v>
      </c>
      <c r="E6" s="166">
        <v>5444</v>
      </c>
      <c r="F6" s="166">
        <v>5033</v>
      </c>
      <c r="G6" s="167">
        <v>5124</v>
      </c>
      <c r="H6" s="166">
        <v>5028</v>
      </c>
      <c r="I6" s="166">
        <v>5018</v>
      </c>
      <c r="J6" s="166">
        <v>4830</v>
      </c>
      <c r="K6" s="166">
        <v>4830</v>
      </c>
      <c r="L6" s="172">
        <v>4822</v>
      </c>
      <c r="M6" s="166">
        <v>4898</v>
      </c>
      <c r="N6" s="172">
        <v>4333</v>
      </c>
      <c r="O6" s="172">
        <v>4624</v>
      </c>
      <c r="P6" s="172">
        <v>4819</v>
      </c>
      <c r="Q6" s="172">
        <v>4819</v>
      </c>
      <c r="R6" s="166">
        <v>4830</v>
      </c>
      <c r="S6" s="166">
        <v>4875</v>
      </c>
      <c r="T6" s="172">
        <v>4821</v>
      </c>
      <c r="U6" s="172">
        <v>5005</v>
      </c>
      <c r="V6" s="166">
        <v>5216</v>
      </c>
      <c r="W6" s="173">
        <v>5254</v>
      </c>
      <c r="X6" s="174">
        <v>5254</v>
      </c>
      <c r="Y6" s="174">
        <v>5974</v>
      </c>
      <c r="Z6" s="170">
        <v>5950</v>
      </c>
      <c r="AA6" s="244">
        <v>6340</v>
      </c>
      <c r="AB6" s="150">
        <f t="shared" ref="AB6:AB11" si="0">+AA6-Z6</f>
        <v>390</v>
      </c>
      <c r="AC6" s="151"/>
      <c r="AD6" s="152"/>
      <c r="AE6" s="152"/>
      <c r="AF6" s="152"/>
    </row>
    <row r="7" spans="2:32" ht="16.5" customHeight="1" x14ac:dyDescent="0.25">
      <c r="B7" s="7" t="s">
        <v>39</v>
      </c>
      <c r="C7" s="166">
        <v>20767</v>
      </c>
      <c r="D7" s="171">
        <v>21013</v>
      </c>
      <c r="E7" s="166">
        <v>21415</v>
      </c>
      <c r="F7" s="167">
        <v>21619</v>
      </c>
      <c r="G7" s="167">
        <v>21014</v>
      </c>
      <c r="H7" s="166">
        <v>20759</v>
      </c>
      <c r="I7" s="166">
        <v>20618</v>
      </c>
      <c r="J7" s="166">
        <v>20763</v>
      </c>
      <c r="K7" s="166">
        <v>20763</v>
      </c>
      <c r="L7" s="172">
        <v>21396</v>
      </c>
      <c r="M7" s="166">
        <v>21350</v>
      </c>
      <c r="N7" s="172">
        <v>21310</v>
      </c>
      <c r="O7" s="166">
        <v>21391</v>
      </c>
      <c r="P7" s="166">
        <v>21564</v>
      </c>
      <c r="Q7" s="166">
        <v>21564</v>
      </c>
      <c r="R7" s="166">
        <v>21646</v>
      </c>
      <c r="S7" s="166">
        <v>21769</v>
      </c>
      <c r="T7" s="166">
        <v>21910</v>
      </c>
      <c r="U7" s="166">
        <v>21921</v>
      </c>
      <c r="V7" s="166">
        <v>21978</v>
      </c>
      <c r="W7" s="169">
        <v>22089</v>
      </c>
      <c r="X7" s="170">
        <v>22087</v>
      </c>
      <c r="Y7" s="170">
        <v>22415</v>
      </c>
      <c r="Z7" s="170">
        <v>22250</v>
      </c>
      <c r="AA7" s="170">
        <v>22637</v>
      </c>
      <c r="AB7" s="150">
        <f t="shared" si="0"/>
        <v>387</v>
      </c>
      <c r="AC7" s="151"/>
      <c r="AD7" s="152"/>
      <c r="AE7" s="152"/>
      <c r="AF7" s="152"/>
    </row>
    <row r="8" spans="2:32" ht="16.5" customHeight="1" x14ac:dyDescent="0.25">
      <c r="B8" s="7" t="s">
        <v>40</v>
      </c>
      <c r="C8" s="166">
        <v>11053</v>
      </c>
      <c r="D8" s="171">
        <v>11028</v>
      </c>
      <c r="E8" s="166">
        <v>10583</v>
      </c>
      <c r="F8" s="167">
        <v>10935</v>
      </c>
      <c r="G8" s="167">
        <v>10740</v>
      </c>
      <c r="H8" s="166">
        <v>10960</v>
      </c>
      <c r="I8" s="166">
        <v>10900</v>
      </c>
      <c r="J8" s="166">
        <v>10981</v>
      </c>
      <c r="K8" s="166">
        <v>10981</v>
      </c>
      <c r="L8" s="172">
        <v>11503</v>
      </c>
      <c r="M8" s="166">
        <v>11655</v>
      </c>
      <c r="N8" s="172">
        <v>12092</v>
      </c>
      <c r="O8" s="166">
        <v>12430</v>
      </c>
      <c r="P8" s="166">
        <v>12540</v>
      </c>
      <c r="Q8" s="166">
        <v>12539</v>
      </c>
      <c r="R8" s="166">
        <v>12376</v>
      </c>
      <c r="S8" s="166">
        <v>12495</v>
      </c>
      <c r="T8" s="166">
        <v>12518</v>
      </c>
      <c r="U8" s="166">
        <v>12430</v>
      </c>
      <c r="V8" s="166">
        <v>12530</v>
      </c>
      <c r="W8" s="169">
        <v>12510</v>
      </c>
      <c r="X8" s="170">
        <v>12510</v>
      </c>
      <c r="Y8" s="170">
        <v>13591</v>
      </c>
      <c r="Z8" s="170">
        <v>13514</v>
      </c>
      <c r="AA8" s="170">
        <v>14785</v>
      </c>
      <c r="AB8" s="150">
        <f t="shared" si="0"/>
        <v>1271</v>
      </c>
      <c r="AC8" s="151"/>
    </row>
    <row r="9" spans="2:32" ht="16.5" customHeight="1" x14ac:dyDescent="0.25">
      <c r="B9" s="7" t="s">
        <v>41</v>
      </c>
      <c r="C9" s="166">
        <v>5586</v>
      </c>
      <c r="D9" s="171">
        <v>5114</v>
      </c>
      <c r="E9" s="166">
        <v>5161</v>
      </c>
      <c r="F9" s="167">
        <v>11789</v>
      </c>
      <c r="G9" s="167">
        <v>9943</v>
      </c>
      <c r="H9" s="166">
        <v>11889</v>
      </c>
      <c r="I9" s="166">
        <v>11869</v>
      </c>
      <c r="J9" s="166">
        <v>11951</v>
      </c>
      <c r="K9" s="166">
        <v>11951</v>
      </c>
      <c r="L9" s="172">
        <v>12595</v>
      </c>
      <c r="M9" s="166">
        <v>12852</v>
      </c>
      <c r="N9" s="172">
        <v>13082</v>
      </c>
      <c r="O9" s="166">
        <v>13272</v>
      </c>
      <c r="P9" s="166">
        <v>13510</v>
      </c>
      <c r="Q9" s="166">
        <v>13509</v>
      </c>
      <c r="R9" s="166">
        <v>13581</v>
      </c>
      <c r="S9" s="166">
        <v>13891</v>
      </c>
      <c r="T9" s="166">
        <v>14065</v>
      </c>
      <c r="U9" s="166">
        <v>14249</v>
      </c>
      <c r="V9" s="166">
        <v>14184</v>
      </c>
      <c r="W9" s="169">
        <v>14164</v>
      </c>
      <c r="X9" s="170">
        <v>14161</v>
      </c>
      <c r="Y9" s="170">
        <v>14551</v>
      </c>
      <c r="Z9" s="170">
        <v>14382</v>
      </c>
      <c r="AA9" s="170">
        <v>14446</v>
      </c>
      <c r="AB9" s="150">
        <f t="shared" si="0"/>
        <v>64</v>
      </c>
      <c r="AC9" s="151"/>
    </row>
    <row r="10" spans="2:32" ht="16.5" customHeight="1" x14ac:dyDescent="0.25">
      <c r="B10" s="7" t="s">
        <v>42</v>
      </c>
      <c r="C10" s="166">
        <v>9795</v>
      </c>
      <c r="D10" s="171">
        <v>8559</v>
      </c>
      <c r="E10" s="166">
        <v>9940</v>
      </c>
      <c r="F10" s="167">
        <v>9918</v>
      </c>
      <c r="G10" s="167">
        <v>9843</v>
      </c>
      <c r="H10" s="166">
        <v>8552</v>
      </c>
      <c r="I10" s="166">
        <v>8537</v>
      </c>
      <c r="J10" s="166">
        <v>8097</v>
      </c>
      <c r="K10" s="166">
        <v>8113</v>
      </c>
      <c r="L10" s="172">
        <v>7949</v>
      </c>
      <c r="M10" s="166">
        <v>8476</v>
      </c>
      <c r="N10" s="166">
        <v>8507</v>
      </c>
      <c r="O10" s="166">
        <v>8770</v>
      </c>
      <c r="P10" s="166">
        <v>8687</v>
      </c>
      <c r="Q10" s="166">
        <v>8687</v>
      </c>
      <c r="R10" s="166">
        <v>8679</v>
      </c>
      <c r="S10" s="166">
        <v>8762</v>
      </c>
      <c r="T10" s="166">
        <v>8875</v>
      </c>
      <c r="U10" s="166">
        <v>9038</v>
      </c>
      <c r="V10" s="166">
        <v>9131</v>
      </c>
      <c r="W10" s="169">
        <v>9373</v>
      </c>
      <c r="X10" s="170">
        <v>9373</v>
      </c>
      <c r="Y10" s="170">
        <v>9633</v>
      </c>
      <c r="Z10" s="170">
        <v>9573</v>
      </c>
      <c r="AA10" s="170">
        <v>9760</v>
      </c>
      <c r="AB10" s="150">
        <f t="shared" si="0"/>
        <v>187</v>
      </c>
      <c r="AC10" s="151"/>
    </row>
    <row r="11" spans="2:32" ht="16.5" customHeight="1" thickBot="1" x14ac:dyDescent="0.3">
      <c r="B11" s="8" t="s">
        <v>43</v>
      </c>
      <c r="C11" s="175">
        <v>8135</v>
      </c>
      <c r="D11" s="176">
        <v>8549</v>
      </c>
      <c r="E11" s="175">
        <v>8980</v>
      </c>
      <c r="F11" s="167">
        <v>8805</v>
      </c>
      <c r="G11" s="167">
        <v>9196</v>
      </c>
      <c r="H11" s="166">
        <v>8475</v>
      </c>
      <c r="I11" s="166">
        <v>8439</v>
      </c>
      <c r="J11" s="175">
        <v>10068</v>
      </c>
      <c r="K11" s="166">
        <v>10078</v>
      </c>
      <c r="L11" s="172">
        <v>10304</v>
      </c>
      <c r="M11" s="175">
        <v>9562</v>
      </c>
      <c r="N11" s="166">
        <v>10588</v>
      </c>
      <c r="O11" s="166">
        <v>10520</v>
      </c>
      <c r="P11" s="166">
        <v>10342</v>
      </c>
      <c r="Q11" s="166">
        <v>10340</v>
      </c>
      <c r="R11" s="175">
        <v>10263</v>
      </c>
      <c r="S11" s="175">
        <v>10312</v>
      </c>
      <c r="T11" s="166">
        <v>10284</v>
      </c>
      <c r="U11" s="166">
        <v>10451</v>
      </c>
      <c r="V11" s="175">
        <v>10571</v>
      </c>
      <c r="W11" s="169">
        <v>10710</v>
      </c>
      <c r="X11" s="170">
        <v>10709</v>
      </c>
      <c r="Y11" s="170">
        <v>11081</v>
      </c>
      <c r="Z11" s="170">
        <v>10936</v>
      </c>
      <c r="AA11" s="170">
        <v>11285</v>
      </c>
      <c r="AB11" s="150">
        <f t="shared" si="0"/>
        <v>349</v>
      </c>
      <c r="AC11" s="151"/>
    </row>
    <row r="12" spans="2:32" s="29" customFormat="1" ht="16.5" customHeight="1" thickBot="1" x14ac:dyDescent="0.3">
      <c r="B12" s="22" t="s">
        <v>14</v>
      </c>
      <c r="C12" s="23">
        <v>182728</v>
      </c>
      <c r="D12" s="31">
        <v>184554</v>
      </c>
      <c r="E12" s="23">
        <v>187658</v>
      </c>
      <c r="F12" s="24">
        <f t="shared" ref="F12:K12" si="1">SUM(F5:F11)</f>
        <v>197306</v>
      </c>
      <c r="G12" s="24">
        <f t="shared" si="1"/>
        <v>202366</v>
      </c>
      <c r="H12" s="25">
        <f t="shared" si="1"/>
        <v>206172</v>
      </c>
      <c r="I12" s="25">
        <f t="shared" si="1"/>
        <v>205561</v>
      </c>
      <c r="J12" s="26">
        <f t="shared" si="1"/>
        <v>208879</v>
      </c>
      <c r="K12" s="26">
        <f t="shared" si="1"/>
        <v>208912</v>
      </c>
      <c r="L12" s="27">
        <f t="shared" ref="L12:S12" si="2">SUM(L5:L11)</f>
        <v>211980</v>
      </c>
      <c r="M12" s="28">
        <f t="shared" si="2"/>
        <v>210920</v>
      </c>
      <c r="N12" s="23">
        <f t="shared" si="2"/>
        <v>212864</v>
      </c>
      <c r="O12" s="25">
        <f t="shared" si="2"/>
        <v>210912</v>
      </c>
      <c r="P12" s="26">
        <f t="shared" si="2"/>
        <v>211107</v>
      </c>
      <c r="Q12" s="26">
        <f t="shared" si="2"/>
        <v>211082</v>
      </c>
      <c r="R12" s="28">
        <f t="shared" si="2"/>
        <v>209757</v>
      </c>
      <c r="S12" s="124">
        <f t="shared" si="2"/>
        <v>210413</v>
      </c>
      <c r="T12" s="25">
        <f t="shared" ref="T12:V12" si="3">SUM(T5:T11)</f>
        <v>210220</v>
      </c>
      <c r="U12" s="23">
        <f t="shared" si="3"/>
        <v>214967</v>
      </c>
      <c r="V12" s="28">
        <f t="shared" si="3"/>
        <v>217428</v>
      </c>
      <c r="W12" s="145">
        <f t="shared" ref="W12:X12" si="4">SUM(W5:W11)</f>
        <v>220143</v>
      </c>
      <c r="X12" s="146">
        <f t="shared" si="4"/>
        <v>220129</v>
      </c>
      <c r="Y12" s="26">
        <f>SUM(Y5:Y11)</f>
        <v>230010</v>
      </c>
      <c r="Z12" s="26">
        <f>SUM(Z5:Z11)</f>
        <v>228590</v>
      </c>
      <c r="AA12" s="23">
        <f>SUM(AA5:AA11)</f>
        <v>233968</v>
      </c>
      <c r="AB12" s="161">
        <f>+AA12-Z12</f>
        <v>5378</v>
      </c>
      <c r="AC12" s="151"/>
    </row>
    <row r="13" spans="2:32" ht="15" x14ac:dyDescent="0.25">
      <c r="B13" s="1"/>
      <c r="C13" s="1"/>
      <c r="AB13"/>
    </row>
    <row r="14" spans="2:32" s="181" customFormat="1" ht="12.75" x14ac:dyDescent="0.2">
      <c r="N14" s="182"/>
      <c r="O14" s="183" t="s">
        <v>110</v>
      </c>
      <c r="P14" s="183" t="s">
        <v>110</v>
      </c>
      <c r="Q14" s="182"/>
      <c r="R14" s="194" t="s">
        <v>176</v>
      </c>
      <c r="S14" s="177" t="s">
        <v>110</v>
      </c>
      <c r="T14" s="178">
        <v>3481</v>
      </c>
      <c r="U14" s="178">
        <v>3336</v>
      </c>
      <c r="V14" s="178">
        <v>4666</v>
      </c>
      <c r="W14" s="178">
        <v>4666</v>
      </c>
      <c r="X14" s="178">
        <v>4666</v>
      </c>
      <c r="Y14" s="178">
        <v>3880</v>
      </c>
      <c r="Z14" s="189">
        <v>3880</v>
      </c>
      <c r="AA14" s="189">
        <v>3880</v>
      </c>
    </row>
    <row r="15" spans="2:32" s="181" customFormat="1" ht="12.75" x14ac:dyDescent="0.2">
      <c r="N15" s="182"/>
      <c r="O15" s="183"/>
      <c r="P15" s="183"/>
      <c r="Q15" s="182"/>
      <c r="R15" s="194"/>
      <c r="S15" s="177" t="s">
        <v>175</v>
      </c>
      <c r="T15" s="178">
        <f>+T6</f>
        <v>4821</v>
      </c>
      <c r="U15" s="178">
        <f t="shared" ref="U15:AA15" si="5">+U6</f>
        <v>5005</v>
      </c>
      <c r="V15" s="178">
        <f t="shared" si="5"/>
        <v>5216</v>
      </c>
      <c r="W15" s="178">
        <f t="shared" si="5"/>
        <v>5254</v>
      </c>
      <c r="X15" s="178">
        <f t="shared" si="5"/>
        <v>5254</v>
      </c>
      <c r="Y15" s="178">
        <f t="shared" si="5"/>
        <v>5974</v>
      </c>
      <c r="Z15" s="178">
        <f t="shared" ref="Z15" si="6">+Z6</f>
        <v>5950</v>
      </c>
      <c r="AA15" s="178">
        <f t="shared" si="5"/>
        <v>6340</v>
      </c>
    </row>
    <row r="16" spans="2:32" s="181" customFormat="1" ht="12.75" x14ac:dyDescent="0.2">
      <c r="N16" s="182"/>
      <c r="O16" s="183"/>
      <c r="P16" s="183"/>
      <c r="Q16" s="182"/>
      <c r="R16" s="184"/>
      <c r="S16" s="179" t="s">
        <v>34</v>
      </c>
      <c r="T16" s="177">
        <f>SUM(T14:T15)</f>
        <v>8302</v>
      </c>
      <c r="U16" s="177">
        <f t="shared" ref="U16:X16" si="7">SUM(U14:U15)</f>
        <v>8341</v>
      </c>
      <c r="V16" s="177">
        <f t="shared" si="7"/>
        <v>9882</v>
      </c>
      <c r="W16" s="177">
        <f t="shared" si="7"/>
        <v>9920</v>
      </c>
      <c r="X16" s="177">
        <f t="shared" si="7"/>
        <v>9920</v>
      </c>
      <c r="Y16" s="177">
        <f>SUM(Y14:Y15)</f>
        <v>9854</v>
      </c>
      <c r="Z16" s="177">
        <f>SUM(Z14:Z15)</f>
        <v>9830</v>
      </c>
      <c r="AA16" s="177">
        <f>SUM(AA14:AA15)</f>
        <v>10220</v>
      </c>
    </row>
    <row r="17" spans="6:27" s="181" customFormat="1" ht="12.75" x14ac:dyDescent="0.2">
      <c r="K17" s="9"/>
      <c r="O17" s="185" t="s">
        <v>111</v>
      </c>
      <c r="P17" s="185" t="s">
        <v>111</v>
      </c>
      <c r="R17" s="186"/>
      <c r="S17" s="187" t="s">
        <v>34</v>
      </c>
      <c r="T17" s="188">
        <f t="shared" ref="T17:U17" si="8">+T14+T12</f>
        <v>213701</v>
      </c>
      <c r="U17" s="188">
        <f t="shared" si="8"/>
        <v>218303</v>
      </c>
      <c r="V17" s="188">
        <f>+V14+V12</f>
        <v>222094</v>
      </c>
      <c r="W17" s="188">
        <f>+W14+W12</f>
        <v>224809</v>
      </c>
      <c r="X17" s="188">
        <f>+X14+X12</f>
        <v>224795</v>
      </c>
      <c r="Y17" s="188">
        <f>+Y14+Y12</f>
        <v>233890</v>
      </c>
      <c r="Z17" s="188">
        <f>+Z14+Z12</f>
        <v>232470</v>
      </c>
      <c r="AA17" s="188">
        <f>+AA14+AA12</f>
        <v>237848</v>
      </c>
    </row>
    <row r="18" spans="6:27" x14ac:dyDescent="0.3">
      <c r="F18" s="5"/>
      <c r="H18" s="2"/>
      <c r="J18" s="5"/>
      <c r="K18" s="5"/>
      <c r="O18" s="34" t="s">
        <v>112</v>
      </c>
      <c r="P18" s="34" t="s">
        <v>112</v>
      </c>
      <c r="Y18" s="48"/>
      <c r="Z18" s="48"/>
      <c r="AA18" s="35"/>
    </row>
    <row r="19" spans="6:27" x14ac:dyDescent="0.3">
      <c r="F19" s="5"/>
      <c r="H19" s="2"/>
      <c r="J19" s="5"/>
      <c r="K19" s="5"/>
    </row>
    <row r="20" spans="6:27" x14ac:dyDescent="0.3">
      <c r="F20" s="5"/>
      <c r="H20" s="2"/>
      <c r="J20" s="5"/>
      <c r="K20" s="5"/>
    </row>
    <row r="21" spans="6:27" x14ac:dyDescent="0.3">
      <c r="F21" s="4"/>
      <c r="H21" s="2"/>
      <c r="J21" s="5"/>
      <c r="K21" s="5"/>
    </row>
    <row r="22" spans="6:27" x14ac:dyDescent="0.3">
      <c r="H22" s="2"/>
      <c r="J22" s="5"/>
      <c r="K22" s="5"/>
    </row>
    <row r="23" spans="6:27" x14ac:dyDescent="0.3">
      <c r="H23" s="2"/>
      <c r="J23" s="5"/>
      <c r="K23" s="5"/>
    </row>
    <row r="24" spans="6:27" x14ac:dyDescent="0.3">
      <c r="H24" s="2"/>
      <c r="J24" s="5"/>
      <c r="K24" s="5"/>
    </row>
    <row r="25" spans="6:27" x14ac:dyDescent="0.3">
      <c r="I25" s="1"/>
      <c r="J25" s="4"/>
      <c r="K25" s="4"/>
    </row>
  </sheetData>
  <mergeCells count="3">
    <mergeCell ref="B1:AB1"/>
    <mergeCell ref="B2:AB2"/>
    <mergeCell ref="R14:R1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4"/>
  <sheetViews>
    <sheetView tabSelected="1" zoomScaleNormal="100" workbookViewId="0">
      <pane ySplit="2" topLeftCell="A3" activePane="bottomLeft" state="frozen"/>
      <selection activeCell="L25" sqref="L25"/>
      <selection pane="bottomLeft" activeCell="N19" sqref="N19"/>
    </sheetView>
  </sheetViews>
  <sheetFormatPr baseColWidth="10" defaultRowHeight="15" x14ac:dyDescent="0.25"/>
  <cols>
    <col min="1" max="1" width="1.28515625" style="52" customWidth="1"/>
    <col min="2" max="5" width="13.7109375" style="52" customWidth="1"/>
    <col min="6" max="6" width="6.7109375" style="72" customWidth="1"/>
    <col min="7" max="8" width="13.7109375" style="52" customWidth="1"/>
    <col min="9" max="9" width="15.42578125" style="52" bestFit="1" customWidth="1"/>
    <col min="10" max="10" width="13.7109375" style="52" customWidth="1"/>
    <col min="11" max="16384" width="11.42578125" style="52"/>
  </cols>
  <sheetData>
    <row r="1" spans="2:10" s="68" customFormat="1" ht="19.5" customHeight="1" x14ac:dyDescent="0.25">
      <c r="B1" s="201" t="s">
        <v>181</v>
      </c>
      <c r="C1" s="201"/>
      <c r="D1" s="201"/>
      <c r="E1" s="201"/>
      <c r="F1" s="201"/>
      <c r="G1" s="201"/>
      <c r="H1" s="201"/>
      <c r="I1" s="201"/>
      <c r="J1" s="201"/>
    </row>
    <row r="2" spans="2:10" s="68" customFormat="1" ht="19.5" customHeight="1" x14ac:dyDescent="0.25">
      <c r="B2" s="202" t="s">
        <v>115</v>
      </c>
      <c r="C2" s="202"/>
      <c r="D2" s="202"/>
      <c r="E2" s="202"/>
      <c r="F2" s="202"/>
      <c r="G2" s="202"/>
      <c r="H2" s="202"/>
      <c r="I2" s="202"/>
      <c r="J2" s="202"/>
    </row>
    <row r="3" spans="2:10" ht="6" customHeight="1" x14ac:dyDescent="0.25"/>
    <row r="4" spans="2:10" ht="12.75" customHeight="1" x14ac:dyDescent="0.25">
      <c r="B4" s="68" t="s">
        <v>64</v>
      </c>
      <c r="C4" s="69" t="s">
        <v>0</v>
      </c>
      <c r="D4" s="10"/>
      <c r="G4" s="203" t="s">
        <v>182</v>
      </c>
      <c r="H4" s="203"/>
      <c r="I4" s="203"/>
      <c r="J4" s="203"/>
    </row>
    <row r="5" spans="2:10" ht="12.75" customHeight="1" x14ac:dyDescent="0.25">
      <c r="B5" s="68" t="s">
        <v>44</v>
      </c>
      <c r="C5" s="71">
        <v>10301</v>
      </c>
      <c r="G5" s="203"/>
      <c r="H5" s="203"/>
      <c r="I5" s="203"/>
      <c r="J5" s="203"/>
    </row>
    <row r="6" spans="2:10" ht="13.5" customHeight="1" thickBot="1" x14ac:dyDescent="0.3"/>
    <row r="7" spans="2:10" ht="28.5" customHeight="1" thickBot="1" x14ac:dyDescent="0.3">
      <c r="B7" s="195" t="s">
        <v>45</v>
      </c>
      <c r="C7" s="197" t="s">
        <v>70</v>
      </c>
      <c r="D7" s="198"/>
      <c r="E7" s="199"/>
      <c r="G7" s="195" t="s">
        <v>45</v>
      </c>
      <c r="H7" s="197" t="s">
        <v>70</v>
      </c>
      <c r="I7" s="198"/>
      <c r="J7" s="199"/>
    </row>
    <row r="8" spans="2:10" ht="15.75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</row>
    <row r="9" spans="2:10" x14ac:dyDescent="0.25">
      <c r="B9" s="137" t="s">
        <v>5</v>
      </c>
      <c r="C9" s="38">
        <f t="shared" ref="C9:D26" si="0">SUM(C32,C55,C78,C101,C124,C147,C170,C193,C216,C239)</f>
        <v>2795</v>
      </c>
      <c r="D9" s="38">
        <f t="shared" si="0"/>
        <v>2796</v>
      </c>
      <c r="E9" s="37">
        <f>SUM(C9:D9)</f>
        <v>5591</v>
      </c>
      <c r="F9" s="74"/>
      <c r="G9" s="130" t="s">
        <v>6</v>
      </c>
      <c r="H9" s="40">
        <f>SUM(C9:C10)</f>
        <v>6912</v>
      </c>
      <c r="I9" s="37">
        <f>SUM(D9:D10)</f>
        <v>6633</v>
      </c>
      <c r="J9" s="37">
        <f t="shared" ref="J9:J12" si="1">SUM(H9:I9)</f>
        <v>13545</v>
      </c>
    </row>
    <row r="10" spans="2:10" x14ac:dyDescent="0.25">
      <c r="B10" s="138" t="s">
        <v>7</v>
      </c>
      <c r="C10" s="38">
        <f t="shared" si="0"/>
        <v>4117</v>
      </c>
      <c r="D10" s="38">
        <f t="shared" si="0"/>
        <v>3837</v>
      </c>
      <c r="E10" s="38">
        <f t="shared" ref="E10:E25" si="2">SUM(C10:D10)</f>
        <v>7954</v>
      </c>
      <c r="F10" s="73"/>
      <c r="G10" s="131" t="s">
        <v>8</v>
      </c>
      <c r="H10" s="39">
        <f>SUM(C11:C12)</f>
        <v>10676</v>
      </c>
      <c r="I10" s="38">
        <f>SUM(D11:D12)</f>
        <v>10515</v>
      </c>
      <c r="J10" s="38">
        <f t="shared" si="1"/>
        <v>21191</v>
      </c>
    </row>
    <row r="11" spans="2:10" x14ac:dyDescent="0.25">
      <c r="B11" s="137" t="s">
        <v>59</v>
      </c>
      <c r="C11" s="38">
        <f t="shared" si="0"/>
        <v>5241</v>
      </c>
      <c r="D11" s="38">
        <f t="shared" si="0"/>
        <v>5190</v>
      </c>
      <c r="E11" s="38">
        <f t="shared" si="2"/>
        <v>10431</v>
      </c>
      <c r="F11" s="73"/>
      <c r="G11" s="131" t="s">
        <v>10</v>
      </c>
      <c r="H11" s="39">
        <f>SUM(C13:C21)</f>
        <v>45200</v>
      </c>
      <c r="I11" s="38">
        <f>SUM(D13:D21)</f>
        <v>51026</v>
      </c>
      <c r="J11" s="38">
        <f t="shared" si="1"/>
        <v>96226</v>
      </c>
    </row>
    <row r="12" spans="2:10" ht="15.75" thickBot="1" x14ac:dyDescent="0.3">
      <c r="B12" s="137" t="s">
        <v>11</v>
      </c>
      <c r="C12" s="38">
        <f t="shared" si="0"/>
        <v>5435</v>
      </c>
      <c r="D12" s="38">
        <f t="shared" si="0"/>
        <v>5325</v>
      </c>
      <c r="E12" s="38">
        <f t="shared" si="2"/>
        <v>10760</v>
      </c>
      <c r="F12" s="73"/>
      <c r="G12" s="131" t="s">
        <v>12</v>
      </c>
      <c r="H12" s="39">
        <f>SUM(C22:C25)</f>
        <v>9743</v>
      </c>
      <c r="I12" s="38">
        <f>SUM(D22:D25)</f>
        <v>13956</v>
      </c>
      <c r="J12" s="38">
        <f t="shared" si="1"/>
        <v>23699</v>
      </c>
    </row>
    <row r="13" spans="2:10" ht="15.75" thickBot="1" x14ac:dyDescent="0.3">
      <c r="B13" s="137" t="s">
        <v>13</v>
      </c>
      <c r="C13" s="38">
        <f t="shared" si="0"/>
        <v>5296</v>
      </c>
      <c r="D13" s="38">
        <f t="shared" si="0"/>
        <v>5375</v>
      </c>
      <c r="E13" s="38">
        <f t="shared" si="2"/>
        <v>10671</v>
      </c>
      <c r="F13" s="73"/>
      <c r="G13" s="153" t="s">
        <v>14</v>
      </c>
      <c r="H13" s="154">
        <f>SUM(H9:H12)</f>
        <v>72531</v>
      </c>
      <c r="I13" s="154">
        <f t="shared" ref="I13:J13" si="3">SUM(I9:I12)</f>
        <v>82130</v>
      </c>
      <c r="J13" s="140">
        <f t="shared" si="3"/>
        <v>154661</v>
      </c>
    </row>
    <row r="14" spans="2:10" ht="15.75" thickBot="1" x14ac:dyDescent="0.3">
      <c r="B14" s="137" t="s">
        <v>15</v>
      </c>
      <c r="C14" s="38">
        <f t="shared" si="0"/>
        <v>5897</v>
      </c>
      <c r="D14" s="38">
        <f t="shared" si="0"/>
        <v>6293</v>
      </c>
      <c r="E14" s="38">
        <f t="shared" si="2"/>
        <v>12190</v>
      </c>
      <c r="F14" s="73"/>
    </row>
    <row r="15" spans="2:10" x14ac:dyDescent="0.25">
      <c r="B15" s="137" t="s">
        <v>16</v>
      </c>
      <c r="C15" s="38">
        <f t="shared" si="0"/>
        <v>5995</v>
      </c>
      <c r="D15" s="38">
        <f t="shared" si="0"/>
        <v>6603</v>
      </c>
      <c r="E15" s="38">
        <f t="shared" si="2"/>
        <v>12598</v>
      </c>
      <c r="F15" s="73"/>
      <c r="G15" s="133" t="s">
        <v>136</v>
      </c>
      <c r="H15" s="37">
        <f t="shared" ref="H15:H17" si="4">+H38+H61+H84+H107+H130+H153+H176+H199+H222+H245</f>
        <v>795</v>
      </c>
      <c r="I15" s="135" t="s">
        <v>60</v>
      </c>
      <c r="J15" s="37">
        <f>SUM(C13:C17)</f>
        <v>27240</v>
      </c>
    </row>
    <row r="16" spans="2:10" ht="15.75" thickBot="1" x14ac:dyDescent="0.3">
      <c r="B16" s="137" t="s">
        <v>17</v>
      </c>
      <c r="C16" s="38">
        <f t="shared" si="0"/>
        <v>5268</v>
      </c>
      <c r="D16" s="38">
        <f t="shared" si="0"/>
        <v>5962</v>
      </c>
      <c r="E16" s="38">
        <f t="shared" si="2"/>
        <v>11230</v>
      </c>
      <c r="F16" s="73"/>
      <c r="G16" s="134" t="s">
        <v>137</v>
      </c>
      <c r="H16" s="38">
        <f t="shared" si="4"/>
        <v>1132</v>
      </c>
      <c r="I16" s="136" t="s">
        <v>61</v>
      </c>
      <c r="J16" s="32">
        <f>SUM(D18:D21)</f>
        <v>21275</v>
      </c>
    </row>
    <row r="17" spans="1:10" ht="15.75" thickBot="1" x14ac:dyDescent="0.3">
      <c r="B17" s="137" t="s">
        <v>18</v>
      </c>
      <c r="C17" s="38">
        <f t="shared" si="0"/>
        <v>4784</v>
      </c>
      <c r="D17" s="38">
        <f t="shared" si="0"/>
        <v>5518</v>
      </c>
      <c r="E17" s="38">
        <f t="shared" si="2"/>
        <v>10302</v>
      </c>
      <c r="F17" s="73"/>
      <c r="G17" s="134" t="s">
        <v>138</v>
      </c>
      <c r="H17" s="38">
        <f t="shared" si="4"/>
        <v>1232</v>
      </c>
      <c r="I17" s="29"/>
    </row>
    <row r="18" spans="1:10" x14ac:dyDescent="0.25">
      <c r="B18" s="137" t="s">
        <v>19</v>
      </c>
      <c r="C18" s="38">
        <f t="shared" si="0"/>
        <v>4406</v>
      </c>
      <c r="D18" s="38">
        <f t="shared" si="0"/>
        <v>5324</v>
      </c>
      <c r="E18" s="38">
        <f t="shared" si="2"/>
        <v>9730</v>
      </c>
      <c r="F18" s="73"/>
      <c r="G18" s="134" t="s">
        <v>87</v>
      </c>
      <c r="H18" s="38">
        <f>+H41+H64+H87+H110+H133+H156+H179+H202+H225+H248</f>
        <v>1120</v>
      </c>
      <c r="I18" s="135" t="s">
        <v>139</v>
      </c>
      <c r="J18" s="37">
        <f>+H22+H23+H24+E11+E12</f>
        <v>26240</v>
      </c>
    </row>
    <row r="19" spans="1:10" ht="15.75" thickBot="1" x14ac:dyDescent="0.3">
      <c r="B19" s="137" t="s">
        <v>20</v>
      </c>
      <c r="C19" s="38">
        <f t="shared" si="0"/>
        <v>4600</v>
      </c>
      <c r="D19" s="38">
        <f t="shared" si="0"/>
        <v>5540</v>
      </c>
      <c r="E19" s="38">
        <f t="shared" si="2"/>
        <v>10140</v>
      </c>
      <c r="F19" s="73"/>
      <c r="G19" s="134" t="s">
        <v>88</v>
      </c>
      <c r="H19" s="38">
        <f t="shared" ref="H19:H26" si="5">+H42+H65+H88+H111+H134+H157+H180+H203+H226+H249</f>
        <v>1312</v>
      </c>
      <c r="I19" s="136" t="s">
        <v>63</v>
      </c>
      <c r="J19" s="32">
        <f>SUM(E9:E12)</f>
        <v>34736</v>
      </c>
    </row>
    <row r="20" spans="1:10" x14ac:dyDescent="0.25">
      <c r="B20" s="137" t="s">
        <v>21</v>
      </c>
      <c r="C20" s="38">
        <f t="shared" si="0"/>
        <v>4640</v>
      </c>
      <c r="D20" s="38">
        <f t="shared" si="0"/>
        <v>5462</v>
      </c>
      <c r="E20" s="38">
        <f t="shared" si="2"/>
        <v>10102</v>
      </c>
      <c r="F20" s="73"/>
      <c r="G20" s="134" t="s">
        <v>142</v>
      </c>
      <c r="H20" s="38">
        <f t="shared" si="5"/>
        <v>1466</v>
      </c>
      <c r="I20" s="55"/>
      <c r="J20" s="48"/>
    </row>
    <row r="21" spans="1:10" ht="15" customHeight="1" x14ac:dyDescent="0.25">
      <c r="B21" s="137" t="s">
        <v>22</v>
      </c>
      <c r="C21" s="38">
        <f t="shared" si="0"/>
        <v>4314</v>
      </c>
      <c r="D21" s="38">
        <f t="shared" si="0"/>
        <v>4949</v>
      </c>
      <c r="E21" s="38">
        <f t="shared" si="2"/>
        <v>9263</v>
      </c>
      <c r="F21" s="73"/>
      <c r="G21" s="134" t="s">
        <v>57</v>
      </c>
      <c r="H21" s="38">
        <f t="shared" si="5"/>
        <v>1439</v>
      </c>
      <c r="I21"/>
      <c r="J21" s="99"/>
    </row>
    <row r="22" spans="1:10" x14ac:dyDescent="0.25">
      <c r="B22" s="137" t="s">
        <v>23</v>
      </c>
      <c r="C22" s="38">
        <f t="shared" si="0"/>
        <v>3391</v>
      </c>
      <c r="D22" s="38">
        <f t="shared" si="0"/>
        <v>4193</v>
      </c>
      <c r="E22" s="38">
        <f t="shared" si="2"/>
        <v>7584</v>
      </c>
      <c r="F22" s="73"/>
      <c r="G22" s="134" t="s">
        <v>141</v>
      </c>
      <c r="H22" s="38">
        <f t="shared" si="5"/>
        <v>1479</v>
      </c>
      <c r="J22" s="57"/>
    </row>
    <row r="23" spans="1:10" x14ac:dyDescent="0.25">
      <c r="B23" s="137" t="s">
        <v>24</v>
      </c>
      <c r="C23" s="38">
        <f t="shared" si="0"/>
        <v>2433</v>
      </c>
      <c r="D23" s="38">
        <f t="shared" si="0"/>
        <v>3264</v>
      </c>
      <c r="E23" s="38">
        <f t="shared" si="2"/>
        <v>5697</v>
      </c>
      <c r="F23" s="73"/>
      <c r="G23" s="134" t="s">
        <v>143</v>
      </c>
      <c r="H23" s="38">
        <f t="shared" si="5"/>
        <v>1700</v>
      </c>
    </row>
    <row r="24" spans="1:10" x14ac:dyDescent="0.25">
      <c r="B24" s="137" t="s">
        <v>25</v>
      </c>
      <c r="C24" s="38">
        <f t="shared" si="0"/>
        <v>1792</v>
      </c>
      <c r="D24" s="38">
        <f t="shared" si="0"/>
        <v>2645</v>
      </c>
      <c r="E24" s="38">
        <f t="shared" si="2"/>
        <v>4437</v>
      </c>
      <c r="F24" s="73"/>
      <c r="G24" s="134" t="s">
        <v>144</v>
      </c>
      <c r="H24" s="38">
        <f t="shared" si="5"/>
        <v>1870</v>
      </c>
      <c r="I24" s="29"/>
      <c r="J24" s="57"/>
    </row>
    <row r="25" spans="1:10" x14ac:dyDescent="0.25">
      <c r="B25" s="137" t="s">
        <v>26</v>
      </c>
      <c r="C25" s="38">
        <f t="shared" si="0"/>
        <v>2127</v>
      </c>
      <c r="D25" s="38">
        <f t="shared" si="0"/>
        <v>3854</v>
      </c>
      <c r="E25" s="38">
        <f t="shared" si="2"/>
        <v>5981</v>
      </c>
      <c r="F25" s="73"/>
      <c r="G25" s="134" t="s">
        <v>58</v>
      </c>
      <c r="H25" s="38">
        <f t="shared" si="5"/>
        <v>2029</v>
      </c>
      <c r="I25" s="57" t="s">
        <v>159</v>
      </c>
      <c r="J25" s="57"/>
    </row>
    <row r="26" spans="1:10" ht="15.75" thickBot="1" x14ac:dyDescent="0.3">
      <c r="B26" s="137" t="s">
        <v>95</v>
      </c>
      <c r="C26" s="38">
        <f t="shared" si="0"/>
        <v>29</v>
      </c>
      <c r="D26" s="38">
        <f t="shared" si="0"/>
        <v>25</v>
      </c>
      <c r="E26" s="38">
        <f>SUM(C26:D26)</f>
        <v>54</v>
      </c>
      <c r="F26" s="73"/>
      <c r="G26" s="155" t="s">
        <v>62</v>
      </c>
      <c r="H26" s="32">
        <f t="shared" si="5"/>
        <v>1944</v>
      </c>
      <c r="J26" s="52" t="s">
        <v>159</v>
      </c>
    </row>
    <row r="27" spans="1:10" ht="15.75" thickBot="1" x14ac:dyDescent="0.3">
      <c r="B27" s="139" t="s">
        <v>14</v>
      </c>
      <c r="C27" s="140">
        <f>SUM(C9:C26)</f>
        <v>72560</v>
      </c>
      <c r="D27" s="140">
        <f>SUM(D9:D26)</f>
        <v>82155</v>
      </c>
      <c r="E27" s="140">
        <f>SUM(E9:E26)</f>
        <v>154715</v>
      </c>
      <c r="F27" s="57"/>
      <c r="G27" s="57"/>
      <c r="H27" s="57"/>
      <c r="I27" s="92"/>
      <c r="J27" s="92"/>
    </row>
    <row r="28" spans="1:10" x14ac:dyDescent="0.25">
      <c r="A28" s="92"/>
      <c r="B28" s="92"/>
      <c r="C28" s="92"/>
      <c r="D28" s="92"/>
      <c r="E28" s="92"/>
      <c r="F28" s="215"/>
      <c r="I28" s="92"/>
      <c r="J28" s="92"/>
    </row>
    <row r="29" spans="1:10" s="29" customFormat="1" ht="20.25" customHeight="1" thickBot="1" x14ac:dyDescent="0.3">
      <c r="B29" s="69" t="s">
        <v>97</v>
      </c>
      <c r="C29" s="103"/>
    </row>
    <row r="30" spans="1:10" ht="28.5" customHeight="1" thickBot="1" x14ac:dyDescent="0.3">
      <c r="B30" s="195" t="s">
        <v>45</v>
      </c>
      <c r="C30" s="197" t="s">
        <v>71</v>
      </c>
      <c r="D30" s="198"/>
      <c r="E30" s="199"/>
      <c r="G30" s="195" t="s">
        <v>45</v>
      </c>
      <c r="H30" s="197" t="s">
        <v>71</v>
      </c>
      <c r="I30" s="198"/>
      <c r="J30" s="199"/>
    </row>
    <row r="31" spans="1:10" ht="15.75" thickBot="1" x14ac:dyDescent="0.3">
      <c r="B31" s="196"/>
      <c r="C31" s="127" t="s">
        <v>2</v>
      </c>
      <c r="D31" s="128" t="s">
        <v>3</v>
      </c>
      <c r="E31" s="129" t="s">
        <v>4</v>
      </c>
      <c r="F31" s="73"/>
      <c r="G31" s="200"/>
      <c r="H31" s="127" t="s">
        <v>2</v>
      </c>
      <c r="I31" s="128" t="s">
        <v>3</v>
      </c>
      <c r="J31" s="129" t="s">
        <v>4</v>
      </c>
    </row>
    <row r="32" spans="1:10" x14ac:dyDescent="0.25">
      <c r="B32" s="137" t="s">
        <v>5</v>
      </c>
      <c r="C32" s="156">
        <v>446</v>
      </c>
      <c r="D32" s="3">
        <v>434</v>
      </c>
      <c r="E32" s="37">
        <f t="shared" ref="E32:E49" si="6">SUM(C32:D32)</f>
        <v>880</v>
      </c>
      <c r="F32" s="74"/>
      <c r="G32" s="130" t="s">
        <v>6</v>
      </c>
      <c r="H32" s="40">
        <f>SUM(C32:C33)</f>
        <v>1121</v>
      </c>
      <c r="I32" s="37">
        <f>SUM(D32:D33)</f>
        <v>1073</v>
      </c>
      <c r="J32" s="37">
        <f t="shared" ref="J32:J35" si="7">SUM(H32:I32)</f>
        <v>2194</v>
      </c>
    </row>
    <row r="33" spans="2:10" x14ac:dyDescent="0.25">
      <c r="B33" s="138" t="s">
        <v>7</v>
      </c>
      <c r="C33" s="148">
        <v>675</v>
      </c>
      <c r="D33" s="3">
        <v>639</v>
      </c>
      <c r="E33" s="38">
        <f t="shared" si="6"/>
        <v>1314</v>
      </c>
      <c r="F33" s="73"/>
      <c r="G33" s="131" t="s">
        <v>8</v>
      </c>
      <c r="H33" s="39">
        <f>SUM(C34:C35)</f>
        <v>1729</v>
      </c>
      <c r="I33" s="38">
        <f>SUM(D34:D35)</f>
        <v>1694</v>
      </c>
      <c r="J33" s="38">
        <f t="shared" si="7"/>
        <v>3423</v>
      </c>
    </row>
    <row r="34" spans="2:10" x14ac:dyDescent="0.25">
      <c r="B34" s="137" t="s">
        <v>59</v>
      </c>
      <c r="C34" s="148">
        <v>853</v>
      </c>
      <c r="D34" s="3">
        <v>825</v>
      </c>
      <c r="E34" s="38">
        <f t="shared" si="6"/>
        <v>1678</v>
      </c>
      <c r="F34" s="73"/>
      <c r="G34" s="131" t="s">
        <v>10</v>
      </c>
      <c r="H34" s="39">
        <f>SUM(C36:C44)</f>
        <v>8090</v>
      </c>
      <c r="I34" s="38">
        <f>SUM(D36:D44)</f>
        <v>8135</v>
      </c>
      <c r="J34" s="38">
        <f t="shared" si="7"/>
        <v>16225</v>
      </c>
    </row>
    <row r="35" spans="2:10" ht="15.75" thickBot="1" x14ac:dyDescent="0.3">
      <c r="B35" s="137" t="s">
        <v>11</v>
      </c>
      <c r="C35" s="148">
        <f>875+1</f>
        <v>876</v>
      </c>
      <c r="D35" s="3">
        <v>869</v>
      </c>
      <c r="E35" s="38">
        <f t="shared" si="6"/>
        <v>1745</v>
      </c>
      <c r="F35" s="73"/>
      <c r="G35" s="131" t="s">
        <v>12</v>
      </c>
      <c r="H35" s="39">
        <f>SUM(C45:C48)</f>
        <v>1615</v>
      </c>
      <c r="I35" s="38">
        <f>SUM(D45:D48)</f>
        <v>2202</v>
      </c>
      <c r="J35" s="38">
        <f t="shared" si="7"/>
        <v>3817</v>
      </c>
    </row>
    <row r="36" spans="2:10" ht="15.75" thickBot="1" x14ac:dyDescent="0.3">
      <c r="B36" s="137" t="s">
        <v>13</v>
      </c>
      <c r="C36" s="148">
        <f>917+1</f>
        <v>918</v>
      </c>
      <c r="D36" s="3">
        <v>829</v>
      </c>
      <c r="E36" s="38">
        <f t="shared" si="6"/>
        <v>1747</v>
      </c>
      <c r="F36" s="73"/>
      <c r="G36" s="153" t="s">
        <v>14</v>
      </c>
      <c r="H36" s="154">
        <f>SUM(H32:H35)</f>
        <v>12555</v>
      </c>
      <c r="I36" s="154">
        <f t="shared" ref="I36:J36" si="8">SUM(I32:I35)</f>
        <v>13104</v>
      </c>
      <c r="J36" s="140">
        <f t="shared" si="8"/>
        <v>25659</v>
      </c>
    </row>
    <row r="37" spans="2:10" ht="15.75" thickBot="1" x14ac:dyDescent="0.3">
      <c r="B37" s="137" t="s">
        <v>15</v>
      </c>
      <c r="C37" s="148">
        <v>1060</v>
      </c>
      <c r="D37" s="3">
        <v>1000</v>
      </c>
      <c r="E37" s="38">
        <f t="shared" si="6"/>
        <v>2060</v>
      </c>
      <c r="F37" s="73"/>
    </row>
    <row r="38" spans="2:10" x14ac:dyDescent="0.25">
      <c r="B38" s="137" t="s">
        <v>16</v>
      </c>
      <c r="C38" s="148">
        <v>1027</v>
      </c>
      <c r="D38" s="3">
        <v>999</v>
      </c>
      <c r="E38" s="38">
        <f>SUM(C38:D38)</f>
        <v>2026</v>
      </c>
      <c r="F38" s="73"/>
      <c r="G38" s="133" t="s">
        <v>136</v>
      </c>
      <c r="H38" s="37">
        <v>120</v>
      </c>
      <c r="I38" s="135" t="s">
        <v>60</v>
      </c>
      <c r="J38" s="37">
        <f>SUM(C36:C40)</f>
        <v>4719</v>
      </c>
    </row>
    <row r="39" spans="2:10" ht="15.75" thickBot="1" x14ac:dyDescent="0.3">
      <c r="B39" s="137" t="s">
        <v>17</v>
      </c>
      <c r="C39" s="148">
        <v>925</v>
      </c>
      <c r="D39" s="3">
        <v>828</v>
      </c>
      <c r="E39" s="38">
        <f t="shared" si="6"/>
        <v>1753</v>
      </c>
      <c r="F39" s="73"/>
      <c r="G39" s="134" t="s">
        <v>137</v>
      </c>
      <c r="H39" s="38">
        <v>179</v>
      </c>
      <c r="I39" s="136" t="s">
        <v>61</v>
      </c>
      <c r="J39" s="32">
        <f>SUM(D41:D44)</f>
        <v>3689</v>
      </c>
    </row>
    <row r="40" spans="2:10" ht="15.75" thickBot="1" x14ac:dyDescent="0.3">
      <c r="B40" s="137" t="s">
        <v>18</v>
      </c>
      <c r="C40" s="148">
        <v>789</v>
      </c>
      <c r="D40" s="3">
        <v>790</v>
      </c>
      <c r="E40" s="38">
        <f t="shared" si="6"/>
        <v>1579</v>
      </c>
      <c r="F40" s="73"/>
      <c r="G40" s="134" t="s">
        <v>138</v>
      </c>
      <c r="H40" s="38">
        <v>184</v>
      </c>
      <c r="I40" s="29"/>
    </row>
    <row r="41" spans="2:10" x14ac:dyDescent="0.25">
      <c r="B41" s="137" t="s">
        <v>19</v>
      </c>
      <c r="C41" s="148">
        <v>800</v>
      </c>
      <c r="D41" s="3">
        <v>853</v>
      </c>
      <c r="E41" s="38">
        <f t="shared" si="6"/>
        <v>1653</v>
      </c>
      <c r="F41" s="73"/>
      <c r="G41" s="134" t="s">
        <v>87</v>
      </c>
      <c r="H41" s="38">
        <v>187</v>
      </c>
      <c r="I41" s="135" t="s">
        <v>139</v>
      </c>
      <c r="J41" s="37">
        <f>+H45+H46+H47+E34+E35</f>
        <v>4244</v>
      </c>
    </row>
    <row r="42" spans="2:10" ht="15.75" thickBot="1" x14ac:dyDescent="0.3">
      <c r="B42" s="137" t="s">
        <v>20</v>
      </c>
      <c r="C42" s="148">
        <v>814</v>
      </c>
      <c r="D42" s="3">
        <v>928</v>
      </c>
      <c r="E42" s="38">
        <f t="shared" si="6"/>
        <v>1742</v>
      </c>
      <c r="F42" s="73"/>
      <c r="G42" s="134" t="s">
        <v>88</v>
      </c>
      <c r="H42" s="38">
        <v>210</v>
      </c>
      <c r="I42" s="136" t="s">
        <v>63</v>
      </c>
      <c r="J42" s="32">
        <f>SUM(E32:E35)</f>
        <v>5617</v>
      </c>
    </row>
    <row r="43" spans="2:10" x14ac:dyDescent="0.25">
      <c r="B43" s="137" t="s">
        <v>21</v>
      </c>
      <c r="C43" s="148">
        <v>896</v>
      </c>
      <c r="D43" s="3">
        <v>1025</v>
      </c>
      <c r="E43" s="38">
        <f t="shared" si="6"/>
        <v>1921</v>
      </c>
      <c r="F43" s="73"/>
      <c r="G43" s="134" t="s">
        <v>142</v>
      </c>
      <c r="H43" s="38">
        <v>234</v>
      </c>
      <c r="I43" s="55"/>
      <c r="J43" s="48"/>
    </row>
    <row r="44" spans="2:10" x14ac:dyDescent="0.25">
      <c r="B44" s="137" t="s">
        <v>22</v>
      </c>
      <c r="C44" s="148">
        <v>861</v>
      </c>
      <c r="D44" s="3">
        <v>883</v>
      </c>
      <c r="E44" s="38">
        <f t="shared" si="6"/>
        <v>1744</v>
      </c>
      <c r="F44" s="73"/>
      <c r="G44" s="134" t="s">
        <v>57</v>
      </c>
      <c r="H44" s="38">
        <v>259</v>
      </c>
      <c r="I44"/>
      <c r="J44" s="99"/>
    </row>
    <row r="45" spans="2:10" x14ac:dyDescent="0.25">
      <c r="B45" s="137" t="s">
        <v>23</v>
      </c>
      <c r="C45" s="148">
        <v>617</v>
      </c>
      <c r="D45" s="3">
        <v>709</v>
      </c>
      <c r="E45" s="38">
        <f t="shared" si="6"/>
        <v>1326</v>
      </c>
      <c r="F45" s="73"/>
      <c r="G45" s="134" t="s">
        <v>141</v>
      </c>
      <c r="H45" s="38">
        <v>246</v>
      </c>
      <c r="J45" s="57"/>
    </row>
    <row r="46" spans="2:10" x14ac:dyDescent="0.25">
      <c r="B46" s="137" t="s">
        <v>24</v>
      </c>
      <c r="C46" s="148">
        <v>381</v>
      </c>
      <c r="D46" s="3">
        <v>495</v>
      </c>
      <c r="E46" s="38">
        <f t="shared" si="6"/>
        <v>876</v>
      </c>
      <c r="F46" s="73"/>
      <c r="G46" s="134" t="s">
        <v>143</v>
      </c>
      <c r="H46" s="38">
        <v>258</v>
      </c>
    </row>
    <row r="47" spans="2:10" x14ac:dyDescent="0.25">
      <c r="B47" s="137" t="s">
        <v>25</v>
      </c>
      <c r="C47" s="148">
        <v>276</v>
      </c>
      <c r="D47" s="3">
        <v>389</v>
      </c>
      <c r="E47" s="38">
        <f t="shared" si="6"/>
        <v>665</v>
      </c>
      <c r="F47" s="57"/>
      <c r="G47" s="134" t="s">
        <v>144</v>
      </c>
      <c r="H47" s="38">
        <v>317</v>
      </c>
      <c r="I47" s="57"/>
      <c r="J47" s="57"/>
    </row>
    <row r="48" spans="2:10" x14ac:dyDescent="0.25">
      <c r="B48" s="137" t="s">
        <v>26</v>
      </c>
      <c r="C48" s="148">
        <v>341</v>
      </c>
      <c r="D48" s="3">
        <v>609</v>
      </c>
      <c r="E48" s="38">
        <f t="shared" si="6"/>
        <v>950</v>
      </c>
      <c r="F48" s="57"/>
      <c r="G48" s="134" t="s">
        <v>58</v>
      </c>
      <c r="H48" s="38">
        <v>287</v>
      </c>
      <c r="I48" s="57"/>
      <c r="J48" s="57"/>
    </row>
    <row r="49" spans="1:15" ht="15.75" thickBot="1" x14ac:dyDescent="0.3">
      <c r="B49" s="137" t="s">
        <v>95</v>
      </c>
      <c r="C49" s="32">
        <f>4</f>
        <v>4</v>
      </c>
      <c r="D49" s="67">
        <v>2</v>
      </c>
      <c r="E49" s="38">
        <f t="shared" si="6"/>
        <v>6</v>
      </c>
      <c r="F49" s="57"/>
      <c r="G49" s="155" t="s">
        <v>62</v>
      </c>
      <c r="H49" s="32">
        <v>342</v>
      </c>
    </row>
    <row r="50" spans="1:15" ht="15.75" thickBot="1" x14ac:dyDescent="0.3">
      <c r="B50" s="139" t="s">
        <v>14</v>
      </c>
      <c r="C50" s="140">
        <f>SUM(C32:C49)</f>
        <v>12559</v>
      </c>
      <c r="D50" s="140">
        <f>SUM(D32:D49)</f>
        <v>13106</v>
      </c>
      <c r="E50" s="140">
        <f>SUM(E32:E49)</f>
        <v>25665</v>
      </c>
      <c r="F50" s="57"/>
      <c r="G50" s="57"/>
      <c r="H50" s="57"/>
      <c r="I50" s="92"/>
      <c r="J50" s="92"/>
    </row>
    <row r="51" spans="1:15" x14ac:dyDescent="0.25">
      <c r="B51" s="29"/>
      <c r="C51" s="73"/>
      <c r="D51" s="73"/>
      <c r="E51" s="73"/>
      <c r="F51" s="73"/>
    </row>
    <row r="52" spans="1:15" ht="20.25" customHeight="1" thickBot="1" x14ac:dyDescent="0.3">
      <c r="B52" s="29" t="s">
        <v>152</v>
      </c>
      <c r="C52" s="104"/>
      <c r="F52" s="73"/>
      <c r="G52" s="29"/>
    </row>
    <row r="53" spans="1:15" ht="28.5" customHeight="1" thickBot="1" x14ac:dyDescent="0.3">
      <c r="A53" s="29"/>
      <c r="B53" s="204" t="s">
        <v>45</v>
      </c>
      <c r="C53" s="206" t="s">
        <v>151</v>
      </c>
      <c r="D53" s="207"/>
      <c r="E53" s="208"/>
      <c r="F53" s="73"/>
      <c r="G53" s="204" t="s">
        <v>45</v>
      </c>
      <c r="H53" s="206" t="s">
        <v>151</v>
      </c>
      <c r="I53" s="207"/>
      <c r="J53" s="208"/>
      <c r="K53" s="29"/>
      <c r="L53" s="29"/>
      <c r="M53" s="29"/>
      <c r="N53" s="29"/>
      <c r="O53" s="29"/>
    </row>
    <row r="54" spans="1:15" ht="15.75" thickBot="1" x14ac:dyDescent="0.3">
      <c r="A54" s="29"/>
      <c r="B54" s="205"/>
      <c r="C54" s="49" t="s">
        <v>2</v>
      </c>
      <c r="D54" s="50" t="s">
        <v>3</v>
      </c>
      <c r="E54" s="51" t="s">
        <v>4</v>
      </c>
      <c r="F54" s="73"/>
      <c r="G54" s="205"/>
      <c r="H54" s="49" t="s">
        <v>2</v>
      </c>
      <c r="I54" s="50" t="s">
        <v>3</v>
      </c>
      <c r="J54" s="51" t="s">
        <v>4</v>
      </c>
      <c r="K54" s="29"/>
      <c r="L54" s="29"/>
      <c r="M54" s="29"/>
      <c r="N54" s="29"/>
      <c r="O54" s="29"/>
    </row>
    <row r="55" spans="1:15" x14ac:dyDescent="0.25">
      <c r="B55" s="45" t="s">
        <v>5</v>
      </c>
      <c r="C55" s="38">
        <v>56</v>
      </c>
      <c r="D55" s="38">
        <v>54</v>
      </c>
      <c r="E55" s="37">
        <f t="shared" ref="E55:E72" si="9">SUM(C55:D55)</f>
        <v>110</v>
      </c>
      <c r="F55" s="76"/>
      <c r="G55" s="53" t="s">
        <v>6</v>
      </c>
      <c r="H55" s="35">
        <f>SUM(C55:C56)</f>
        <v>134</v>
      </c>
      <c r="I55" s="37">
        <f>SUM(D55:D56)</f>
        <v>105</v>
      </c>
      <c r="J55" s="37">
        <f t="shared" ref="J55:J58" si="10">SUM(H55:I55)</f>
        <v>239</v>
      </c>
    </row>
    <row r="56" spans="1:15" x14ac:dyDescent="0.25">
      <c r="A56" s="29"/>
      <c r="B56" s="59" t="s">
        <v>7</v>
      </c>
      <c r="C56" s="38">
        <v>78</v>
      </c>
      <c r="D56" s="38">
        <v>51</v>
      </c>
      <c r="E56" s="38">
        <f t="shared" si="9"/>
        <v>129</v>
      </c>
      <c r="F56" s="76"/>
      <c r="G56" s="54" t="s">
        <v>8</v>
      </c>
      <c r="H56" s="35">
        <f>SUM(C57:C58)</f>
        <v>96</v>
      </c>
      <c r="I56" s="38">
        <f>SUM(D57:D58)</f>
        <v>105</v>
      </c>
      <c r="J56" s="38">
        <f t="shared" si="10"/>
        <v>201</v>
      </c>
      <c r="K56" s="29"/>
      <c r="L56" s="29"/>
      <c r="M56" s="29"/>
      <c r="N56" s="29"/>
      <c r="O56" s="29"/>
    </row>
    <row r="57" spans="1:15" x14ac:dyDescent="0.25">
      <c r="A57" s="29"/>
      <c r="B57" s="45" t="s">
        <v>59</v>
      </c>
      <c r="C57" s="38">
        <v>43</v>
      </c>
      <c r="D57" s="38">
        <v>53</v>
      </c>
      <c r="E57" s="38">
        <f t="shared" si="9"/>
        <v>96</v>
      </c>
      <c r="F57" s="76"/>
      <c r="G57" s="54" t="s">
        <v>10</v>
      </c>
      <c r="H57" s="35">
        <f>SUM(C59:C67)</f>
        <v>423</v>
      </c>
      <c r="I57" s="38">
        <f>SUM(D59:D67)</f>
        <v>562</v>
      </c>
      <c r="J57" s="38">
        <f t="shared" si="10"/>
        <v>985</v>
      </c>
      <c r="K57" s="29"/>
      <c r="L57" s="29"/>
      <c r="M57" s="29"/>
      <c r="N57" s="29"/>
      <c r="O57" s="29"/>
    </row>
    <row r="58" spans="1:15" ht="15.75" thickBot="1" x14ac:dyDescent="0.3">
      <c r="A58" s="29"/>
      <c r="B58" s="45" t="s">
        <v>11</v>
      </c>
      <c r="C58" s="38">
        <v>53</v>
      </c>
      <c r="D58" s="38">
        <v>52</v>
      </c>
      <c r="E58" s="38">
        <f t="shared" si="9"/>
        <v>105</v>
      </c>
      <c r="F58" s="76"/>
      <c r="G58" s="54" t="s">
        <v>12</v>
      </c>
      <c r="H58" s="35">
        <f>SUM(C68:C71)</f>
        <v>80</v>
      </c>
      <c r="I58" s="38">
        <f>SUM(D68:D71)</f>
        <v>94</v>
      </c>
      <c r="J58" s="38">
        <f t="shared" si="10"/>
        <v>174</v>
      </c>
      <c r="K58" s="29"/>
      <c r="L58" s="29"/>
      <c r="M58" s="29"/>
      <c r="N58" s="29"/>
      <c r="O58" s="29"/>
    </row>
    <row r="59" spans="1:15" ht="15.75" thickBot="1" x14ac:dyDescent="0.3">
      <c r="A59" s="29"/>
      <c r="B59" s="45" t="s">
        <v>13</v>
      </c>
      <c r="C59" s="38">
        <v>49</v>
      </c>
      <c r="D59" s="38">
        <v>71</v>
      </c>
      <c r="E59" s="38">
        <f t="shared" si="9"/>
        <v>120</v>
      </c>
      <c r="F59" s="76"/>
      <c r="G59" s="46" t="s">
        <v>14</v>
      </c>
      <c r="H59" s="116">
        <f>SUM(H55:H58)</f>
        <v>733</v>
      </c>
      <c r="I59" s="116">
        <f t="shared" ref="I59:J59" si="11">SUM(I55:I58)</f>
        <v>866</v>
      </c>
      <c r="J59" s="47">
        <f t="shared" si="11"/>
        <v>1599</v>
      </c>
      <c r="K59" s="29"/>
      <c r="L59" s="29"/>
      <c r="M59" s="29"/>
      <c r="N59" s="29"/>
      <c r="O59" s="29"/>
    </row>
    <row r="60" spans="1:15" ht="15.75" thickBot="1" x14ac:dyDescent="0.3">
      <c r="A60" s="29"/>
      <c r="B60" s="45" t="s">
        <v>15</v>
      </c>
      <c r="C60" s="38">
        <v>56</v>
      </c>
      <c r="D60" s="38">
        <v>72</v>
      </c>
      <c r="E60" s="38">
        <f t="shared" si="9"/>
        <v>128</v>
      </c>
      <c r="F60" s="76"/>
      <c r="K60" s="29"/>
      <c r="L60" s="29"/>
      <c r="M60" s="29"/>
      <c r="N60" s="29"/>
      <c r="O60" s="29"/>
    </row>
    <row r="61" spans="1:15" x14ac:dyDescent="0.25">
      <c r="A61" s="29"/>
      <c r="B61" s="45" t="s">
        <v>16</v>
      </c>
      <c r="C61" s="38">
        <v>46</v>
      </c>
      <c r="D61" s="38">
        <v>92</v>
      </c>
      <c r="E61" s="38">
        <f t="shared" si="9"/>
        <v>138</v>
      </c>
      <c r="F61" s="76"/>
      <c r="G61" s="61" t="s">
        <v>136</v>
      </c>
      <c r="H61" s="37">
        <v>15</v>
      </c>
      <c r="I61" s="118" t="s">
        <v>60</v>
      </c>
      <c r="J61" s="37">
        <f>SUM(C59:C63)</f>
        <v>240</v>
      </c>
      <c r="K61" s="29"/>
      <c r="L61" s="29"/>
      <c r="M61" s="29"/>
      <c r="N61" s="29"/>
      <c r="O61" s="29"/>
    </row>
    <row r="62" spans="1:15" ht="15.75" thickBot="1" x14ac:dyDescent="0.3">
      <c r="A62" s="29"/>
      <c r="B62" s="45" t="s">
        <v>17</v>
      </c>
      <c r="C62" s="38">
        <v>53</v>
      </c>
      <c r="D62" s="38">
        <v>58</v>
      </c>
      <c r="E62" s="38">
        <f t="shared" si="9"/>
        <v>111</v>
      </c>
      <c r="F62" s="76"/>
      <c r="G62" s="62" t="s">
        <v>137</v>
      </c>
      <c r="H62" s="38">
        <v>25</v>
      </c>
      <c r="I62" s="119" t="s">
        <v>61</v>
      </c>
      <c r="J62" s="32">
        <f>SUM(D64:D67)</f>
        <v>222</v>
      </c>
      <c r="K62" s="29"/>
      <c r="L62" s="29"/>
      <c r="M62" s="29"/>
      <c r="N62" s="29"/>
      <c r="O62" s="29"/>
    </row>
    <row r="63" spans="1:15" ht="15.75" thickBot="1" x14ac:dyDescent="0.3">
      <c r="A63" s="29"/>
      <c r="B63" s="45" t="s">
        <v>18</v>
      </c>
      <c r="C63" s="38">
        <v>36</v>
      </c>
      <c r="D63" s="38">
        <v>47</v>
      </c>
      <c r="E63" s="38">
        <f t="shared" si="9"/>
        <v>83</v>
      </c>
      <c r="F63" s="76"/>
      <c r="G63" s="62" t="s">
        <v>138</v>
      </c>
      <c r="H63" s="38">
        <v>31</v>
      </c>
      <c r="I63" s="55"/>
      <c r="J63" s="48"/>
      <c r="K63" s="29"/>
      <c r="L63" s="29"/>
      <c r="M63" s="29"/>
      <c r="N63" s="29"/>
      <c r="O63" s="29"/>
    </row>
    <row r="64" spans="1:15" x14ac:dyDescent="0.25">
      <c r="A64" s="29"/>
      <c r="B64" s="45" t="s">
        <v>19</v>
      </c>
      <c r="C64" s="38">
        <v>37</v>
      </c>
      <c r="D64" s="38">
        <v>59</v>
      </c>
      <c r="E64" s="38">
        <f t="shared" si="9"/>
        <v>96</v>
      </c>
      <c r="F64" s="76"/>
      <c r="G64" s="62" t="s">
        <v>87</v>
      </c>
      <c r="H64" s="38">
        <v>15</v>
      </c>
      <c r="I64" s="147" t="s">
        <v>139</v>
      </c>
      <c r="J64" s="100">
        <f>+H68+H69+H70+E57+E58</f>
        <v>279</v>
      </c>
      <c r="K64" s="29"/>
      <c r="L64" s="29"/>
      <c r="M64" s="29"/>
      <c r="N64" s="29"/>
      <c r="O64" s="29"/>
    </row>
    <row r="65" spans="1:15" ht="15.75" thickBot="1" x14ac:dyDescent="0.3">
      <c r="A65" s="29"/>
      <c r="B65" s="45" t="s">
        <v>20</v>
      </c>
      <c r="C65" s="38">
        <v>54</v>
      </c>
      <c r="D65" s="38">
        <v>66</v>
      </c>
      <c r="E65" s="38">
        <f t="shared" si="9"/>
        <v>120</v>
      </c>
      <c r="F65" s="76"/>
      <c r="G65" s="62" t="s">
        <v>88</v>
      </c>
      <c r="H65" s="38">
        <v>24</v>
      </c>
      <c r="I65" s="119" t="s">
        <v>63</v>
      </c>
      <c r="J65" s="101">
        <f>SUM(E55:E58)</f>
        <v>440</v>
      </c>
      <c r="K65" s="29"/>
      <c r="L65" s="29"/>
      <c r="M65" s="29"/>
      <c r="N65" s="29"/>
      <c r="O65" s="29"/>
    </row>
    <row r="66" spans="1:15" x14ac:dyDescent="0.25">
      <c r="A66" s="29"/>
      <c r="B66" s="45" t="s">
        <v>21</v>
      </c>
      <c r="C66" s="38">
        <v>49</v>
      </c>
      <c r="D66" s="38">
        <v>52</v>
      </c>
      <c r="E66" s="38">
        <f t="shared" si="9"/>
        <v>101</v>
      </c>
      <c r="F66" s="76"/>
      <c r="G66" s="62" t="s">
        <v>142</v>
      </c>
      <c r="H66" s="38">
        <v>25</v>
      </c>
      <c r="K66" s="29"/>
      <c r="L66" s="29"/>
      <c r="M66" s="29"/>
      <c r="N66" s="29"/>
      <c r="O66" s="29"/>
    </row>
    <row r="67" spans="1:15" x14ac:dyDescent="0.25">
      <c r="A67" s="29"/>
      <c r="B67" s="45" t="s">
        <v>22</v>
      </c>
      <c r="C67" s="38">
        <v>43</v>
      </c>
      <c r="D67" s="38">
        <v>45</v>
      </c>
      <c r="E67" s="38">
        <f t="shared" si="9"/>
        <v>88</v>
      </c>
      <c r="F67" s="76"/>
      <c r="G67" s="62" t="s">
        <v>57</v>
      </c>
      <c r="H67" s="38">
        <v>26</v>
      </c>
      <c r="K67" s="29"/>
      <c r="L67" s="29"/>
      <c r="M67" s="29"/>
      <c r="N67" s="29"/>
      <c r="O67" s="29"/>
    </row>
    <row r="68" spans="1:15" x14ac:dyDescent="0.25">
      <c r="A68" s="29"/>
      <c r="B68" s="45" t="s">
        <v>23</v>
      </c>
      <c r="C68" s="38">
        <v>35</v>
      </c>
      <c r="D68" s="38">
        <v>32</v>
      </c>
      <c r="E68" s="38">
        <f t="shared" si="9"/>
        <v>67</v>
      </c>
      <c r="F68" s="76"/>
      <c r="G68" s="62" t="s">
        <v>141</v>
      </c>
      <c r="H68" s="38">
        <v>32</v>
      </c>
      <c r="K68" s="29"/>
      <c r="L68" s="29"/>
      <c r="M68" s="29"/>
      <c r="N68" s="29"/>
      <c r="O68" s="29"/>
    </row>
    <row r="69" spans="1:15" x14ac:dyDescent="0.25">
      <c r="A69" s="29"/>
      <c r="B69" s="45" t="s">
        <v>24</v>
      </c>
      <c r="C69" s="38">
        <v>14</v>
      </c>
      <c r="D69" s="38">
        <v>22</v>
      </c>
      <c r="E69" s="38">
        <f t="shared" si="9"/>
        <v>36</v>
      </c>
      <c r="F69" s="76"/>
      <c r="G69" s="62" t="s">
        <v>143</v>
      </c>
      <c r="H69" s="38">
        <v>28</v>
      </c>
      <c r="K69" s="29"/>
      <c r="L69" s="29"/>
      <c r="M69" s="29"/>
      <c r="N69" s="29"/>
      <c r="O69" s="29"/>
    </row>
    <row r="70" spans="1:15" x14ac:dyDescent="0.25">
      <c r="A70" s="29"/>
      <c r="B70" s="45" t="s">
        <v>25</v>
      </c>
      <c r="C70" s="38">
        <v>14</v>
      </c>
      <c r="D70" s="38">
        <v>14</v>
      </c>
      <c r="E70" s="38">
        <f t="shared" si="9"/>
        <v>28</v>
      </c>
      <c r="F70" s="76"/>
      <c r="G70" s="62" t="s">
        <v>144</v>
      </c>
      <c r="H70" s="38">
        <v>18</v>
      </c>
      <c r="K70" s="29"/>
      <c r="L70" s="29"/>
      <c r="M70" s="29"/>
      <c r="N70" s="29"/>
      <c r="O70" s="29"/>
    </row>
    <row r="71" spans="1:15" x14ac:dyDescent="0.25">
      <c r="A71" s="29"/>
      <c r="B71" s="45" t="s">
        <v>26</v>
      </c>
      <c r="C71" s="38">
        <v>17</v>
      </c>
      <c r="D71" s="38">
        <v>26</v>
      </c>
      <c r="E71" s="38">
        <f t="shared" si="9"/>
        <v>43</v>
      </c>
      <c r="F71" s="76"/>
      <c r="G71" s="62" t="s">
        <v>58</v>
      </c>
      <c r="H71" s="38">
        <v>16</v>
      </c>
      <c r="K71" s="29"/>
      <c r="L71" s="29"/>
      <c r="M71" s="29"/>
      <c r="N71" s="29"/>
      <c r="O71" s="29"/>
    </row>
    <row r="72" spans="1:15" ht="15.75" thickBot="1" x14ac:dyDescent="0.3">
      <c r="A72" s="29"/>
      <c r="B72" s="45" t="s">
        <v>95</v>
      </c>
      <c r="C72" s="38">
        <v>0</v>
      </c>
      <c r="D72" s="38">
        <v>0</v>
      </c>
      <c r="E72" s="38">
        <f t="shared" si="9"/>
        <v>0</v>
      </c>
      <c r="F72" s="105">
        <v>13</v>
      </c>
      <c r="G72" s="117" t="s">
        <v>62</v>
      </c>
      <c r="H72" s="32">
        <v>23</v>
      </c>
      <c r="I72" s="73"/>
      <c r="K72" s="29"/>
      <c r="L72" s="29"/>
      <c r="M72" s="29"/>
      <c r="N72" s="29"/>
      <c r="O72" s="29"/>
    </row>
    <row r="73" spans="1:15" ht="15.75" thickBot="1" x14ac:dyDescent="0.3">
      <c r="A73" s="29"/>
      <c r="B73" s="63" t="s">
        <v>14</v>
      </c>
      <c r="C73" s="47">
        <f>SUM(C55:C72)</f>
        <v>733</v>
      </c>
      <c r="D73" s="47">
        <f>SUM(D55:D72)</f>
        <v>866</v>
      </c>
      <c r="E73" s="47">
        <f>SUM(E55:E72)</f>
        <v>1599</v>
      </c>
      <c r="F73" s="76"/>
      <c r="K73" s="29"/>
      <c r="L73" s="29"/>
      <c r="M73" s="29"/>
      <c r="N73" s="29"/>
      <c r="O73" s="29"/>
    </row>
    <row r="74" spans="1:15" x14ac:dyDescent="0.25">
      <c r="B74" s="29"/>
      <c r="C74" s="73"/>
      <c r="D74" s="73"/>
      <c r="E74" s="73"/>
      <c r="F74" s="73"/>
      <c r="G74" s="29"/>
    </row>
    <row r="75" spans="1:15" ht="20.25" customHeight="1" thickBot="1" x14ac:dyDescent="0.3">
      <c r="B75" s="29" t="s">
        <v>98</v>
      </c>
      <c r="C75" s="104"/>
      <c r="F75" s="73"/>
      <c r="G75" s="29"/>
    </row>
    <row r="76" spans="1:15" ht="28.5" customHeight="1" thickBot="1" x14ac:dyDescent="0.3">
      <c r="A76" s="29"/>
      <c r="B76" s="195" t="s">
        <v>45</v>
      </c>
      <c r="C76" s="197" t="s">
        <v>72</v>
      </c>
      <c r="D76" s="198"/>
      <c r="E76" s="199"/>
      <c r="G76" s="195" t="s">
        <v>45</v>
      </c>
      <c r="H76" s="197" t="s">
        <v>72</v>
      </c>
      <c r="I76" s="198"/>
      <c r="J76" s="199"/>
      <c r="K76" s="29"/>
      <c r="L76" s="29"/>
      <c r="M76" s="29"/>
      <c r="N76" s="29"/>
      <c r="O76" s="29"/>
    </row>
    <row r="77" spans="1:15" ht="15.75" thickBot="1" x14ac:dyDescent="0.3">
      <c r="A77" s="29"/>
      <c r="B77" s="196"/>
      <c r="C77" s="127" t="s">
        <v>2</v>
      </c>
      <c r="D77" s="128" t="s">
        <v>3</v>
      </c>
      <c r="E77" s="129" t="s">
        <v>4</v>
      </c>
      <c r="F77" s="73"/>
      <c r="G77" s="200"/>
      <c r="H77" s="127" t="s">
        <v>2</v>
      </c>
      <c r="I77" s="128" t="s">
        <v>3</v>
      </c>
      <c r="J77" s="129" t="s">
        <v>4</v>
      </c>
      <c r="K77" s="29"/>
      <c r="L77" s="29"/>
      <c r="M77" s="29"/>
      <c r="N77" s="29"/>
      <c r="O77" s="29"/>
    </row>
    <row r="78" spans="1:15" x14ac:dyDescent="0.25">
      <c r="B78" s="137" t="s">
        <v>5</v>
      </c>
      <c r="C78" s="38">
        <v>537</v>
      </c>
      <c r="D78" s="38">
        <v>543</v>
      </c>
      <c r="E78" s="37">
        <f t="shared" ref="E78:E95" si="12">SUM(C78:D78)</f>
        <v>1080</v>
      </c>
      <c r="F78" s="74"/>
      <c r="G78" s="130" t="s">
        <v>6</v>
      </c>
      <c r="H78" s="40">
        <f>SUM(C78:C79)</f>
        <v>1223</v>
      </c>
      <c r="I78" s="37">
        <f>SUM(D78:D79)</f>
        <v>1194</v>
      </c>
      <c r="J78" s="37">
        <f t="shared" ref="J78:J81" si="13">SUM(H78:I78)</f>
        <v>2417</v>
      </c>
    </row>
    <row r="79" spans="1:15" x14ac:dyDescent="0.25">
      <c r="A79" s="29"/>
      <c r="B79" s="138" t="s">
        <v>7</v>
      </c>
      <c r="C79" s="38">
        <v>686</v>
      </c>
      <c r="D79" s="38">
        <v>651</v>
      </c>
      <c r="E79" s="38">
        <f t="shared" si="12"/>
        <v>1337</v>
      </c>
      <c r="F79" s="73"/>
      <c r="G79" s="131" t="s">
        <v>8</v>
      </c>
      <c r="H79" s="39">
        <f>SUM(C80:C81)</f>
        <v>2262</v>
      </c>
      <c r="I79" s="38">
        <f>SUM(D80:D81)</f>
        <v>2305</v>
      </c>
      <c r="J79" s="38">
        <f t="shared" si="13"/>
        <v>4567</v>
      </c>
      <c r="K79" s="29"/>
      <c r="L79" s="29"/>
      <c r="M79" s="29"/>
      <c r="N79" s="29"/>
      <c r="O79" s="29"/>
    </row>
    <row r="80" spans="1:15" x14ac:dyDescent="0.25">
      <c r="A80" s="29"/>
      <c r="B80" s="137" t="s">
        <v>59</v>
      </c>
      <c r="C80" s="38">
        <v>1109</v>
      </c>
      <c r="D80" s="38">
        <v>1115</v>
      </c>
      <c r="E80" s="38">
        <f t="shared" si="12"/>
        <v>2224</v>
      </c>
      <c r="F80" s="73"/>
      <c r="G80" s="131" t="s">
        <v>10</v>
      </c>
      <c r="H80" s="39">
        <f>SUM(C82:C90)</f>
        <v>10346</v>
      </c>
      <c r="I80" s="38">
        <f>SUM(D82:D90)</f>
        <v>12440</v>
      </c>
      <c r="J80" s="38">
        <f t="shared" si="13"/>
        <v>22786</v>
      </c>
      <c r="K80" s="29"/>
      <c r="L80" s="29"/>
      <c r="M80" s="29"/>
      <c r="N80" s="29"/>
      <c r="O80" s="29"/>
    </row>
    <row r="81" spans="1:15" ht="15.75" thickBot="1" x14ac:dyDescent="0.3">
      <c r="A81" s="29"/>
      <c r="B81" s="137" t="s">
        <v>11</v>
      </c>
      <c r="C81" s="38">
        <v>1153</v>
      </c>
      <c r="D81" s="38">
        <v>1190</v>
      </c>
      <c r="E81" s="38">
        <f t="shared" si="12"/>
        <v>2343</v>
      </c>
      <c r="F81" s="73"/>
      <c r="G81" s="131" t="s">
        <v>12</v>
      </c>
      <c r="H81" s="39">
        <f>SUM(C91:C94)</f>
        <v>3179</v>
      </c>
      <c r="I81" s="38">
        <f>SUM(D91:D94)</f>
        <v>4952</v>
      </c>
      <c r="J81" s="38">
        <f t="shared" si="13"/>
        <v>8131</v>
      </c>
      <c r="K81" s="29"/>
      <c r="L81" s="29"/>
      <c r="M81" s="29"/>
      <c r="N81" s="29"/>
      <c r="O81" s="29"/>
    </row>
    <row r="82" spans="1:15" ht="15.75" thickBot="1" x14ac:dyDescent="0.3">
      <c r="A82" s="29"/>
      <c r="B82" s="137" t="s">
        <v>13</v>
      </c>
      <c r="C82" s="38">
        <v>1132</v>
      </c>
      <c r="D82" s="38">
        <v>1279</v>
      </c>
      <c r="E82" s="38">
        <f t="shared" si="12"/>
        <v>2411</v>
      </c>
      <c r="F82" s="73"/>
      <c r="G82" s="153" t="s">
        <v>14</v>
      </c>
      <c r="H82" s="154">
        <f>SUM(H78:H81)</f>
        <v>17010</v>
      </c>
      <c r="I82" s="154">
        <f t="shared" ref="I82:J82" si="14">SUM(I78:I81)</f>
        <v>20891</v>
      </c>
      <c r="J82" s="140">
        <f t="shared" si="14"/>
        <v>37901</v>
      </c>
      <c r="K82" s="29"/>
      <c r="L82" s="29"/>
      <c r="M82" s="29"/>
      <c r="N82" s="29"/>
      <c r="O82" s="29"/>
    </row>
    <row r="83" spans="1:15" ht="15.75" thickBot="1" x14ac:dyDescent="0.3">
      <c r="A83" s="29"/>
      <c r="B83" s="137" t="s">
        <v>15</v>
      </c>
      <c r="C83" s="38">
        <f>1346+1</f>
        <v>1347</v>
      </c>
      <c r="D83" s="38">
        <v>1543</v>
      </c>
      <c r="E83" s="38">
        <f t="shared" si="12"/>
        <v>2890</v>
      </c>
      <c r="F83" s="73"/>
      <c r="K83" s="29"/>
      <c r="L83" s="29"/>
      <c r="M83" s="29"/>
      <c r="N83" s="29"/>
      <c r="O83" s="29"/>
    </row>
    <row r="84" spans="1:15" x14ac:dyDescent="0.25">
      <c r="A84" s="29"/>
      <c r="B84" s="137" t="s">
        <v>16</v>
      </c>
      <c r="C84" s="38">
        <f>1401+1</f>
        <v>1402</v>
      </c>
      <c r="D84" s="38">
        <v>1639</v>
      </c>
      <c r="E84" s="38">
        <f t="shared" si="12"/>
        <v>3041</v>
      </c>
      <c r="F84" s="73"/>
      <c r="G84" s="133" t="s">
        <v>136</v>
      </c>
      <c r="H84" s="37">
        <v>138</v>
      </c>
      <c r="I84" s="135" t="s">
        <v>60</v>
      </c>
      <c r="J84" s="37">
        <f>SUM(C82:C86)</f>
        <v>6168</v>
      </c>
      <c r="K84" s="29"/>
      <c r="L84" s="29"/>
      <c r="M84" s="29"/>
      <c r="N84" s="29"/>
      <c r="O84" s="29"/>
    </row>
    <row r="85" spans="1:15" ht="15.75" thickBot="1" x14ac:dyDescent="0.3">
      <c r="A85" s="29"/>
      <c r="B85" s="137" t="s">
        <v>17</v>
      </c>
      <c r="C85" s="38">
        <v>1230</v>
      </c>
      <c r="D85" s="38">
        <v>1446</v>
      </c>
      <c r="E85" s="38">
        <f t="shared" si="12"/>
        <v>2676</v>
      </c>
      <c r="F85" s="73"/>
      <c r="G85" s="134" t="s">
        <v>137</v>
      </c>
      <c r="H85" s="38">
        <v>198</v>
      </c>
      <c r="I85" s="136" t="s">
        <v>61</v>
      </c>
      <c r="J85" s="32">
        <f>SUM(D87:D90)</f>
        <v>5209</v>
      </c>
      <c r="K85" s="29"/>
      <c r="L85" s="29"/>
      <c r="M85" s="29"/>
      <c r="N85" s="29"/>
      <c r="O85" s="29"/>
    </row>
    <row r="86" spans="1:15" ht="15.75" thickBot="1" x14ac:dyDescent="0.3">
      <c r="A86" s="29"/>
      <c r="B86" s="137" t="s">
        <v>18</v>
      </c>
      <c r="C86" s="38">
        <f>1056+1</f>
        <v>1057</v>
      </c>
      <c r="D86" s="38">
        <v>1324</v>
      </c>
      <c r="E86" s="38">
        <f t="shared" si="12"/>
        <v>2381</v>
      </c>
      <c r="F86" s="73"/>
      <c r="G86" s="134" t="s">
        <v>138</v>
      </c>
      <c r="H86" s="38">
        <v>237</v>
      </c>
      <c r="I86" s="29"/>
      <c r="K86" s="29"/>
      <c r="L86" s="29"/>
      <c r="M86" s="29"/>
      <c r="N86" s="29"/>
      <c r="O86" s="29"/>
    </row>
    <row r="87" spans="1:15" x14ac:dyDescent="0.25">
      <c r="A87" s="29"/>
      <c r="B87" s="137" t="s">
        <v>19</v>
      </c>
      <c r="C87" s="38">
        <v>982</v>
      </c>
      <c r="D87" s="38">
        <v>1278</v>
      </c>
      <c r="E87" s="38">
        <f t="shared" si="12"/>
        <v>2260</v>
      </c>
      <c r="F87" s="73"/>
      <c r="G87" s="134" t="s">
        <v>87</v>
      </c>
      <c r="H87" s="38">
        <v>252</v>
      </c>
      <c r="I87" s="135" t="s">
        <v>139</v>
      </c>
      <c r="J87" s="37">
        <f>+H91+H92+H93+E80+E81</f>
        <v>5408</v>
      </c>
      <c r="K87" s="29"/>
      <c r="L87" s="29"/>
      <c r="M87" s="29"/>
      <c r="N87" s="29"/>
      <c r="O87" s="29"/>
    </row>
    <row r="88" spans="1:15" ht="15.75" thickBot="1" x14ac:dyDescent="0.3">
      <c r="A88" s="29"/>
      <c r="B88" s="137" t="s">
        <v>20</v>
      </c>
      <c r="C88" s="38">
        <v>1034</v>
      </c>
      <c r="D88" s="38">
        <v>1334</v>
      </c>
      <c r="E88" s="38">
        <f t="shared" si="12"/>
        <v>2368</v>
      </c>
      <c r="F88" s="73"/>
      <c r="G88" s="134" t="s">
        <v>88</v>
      </c>
      <c r="H88" s="38">
        <v>255</v>
      </c>
      <c r="I88" s="136" t="s">
        <v>63</v>
      </c>
      <c r="J88" s="32">
        <f>SUM(E78:E81)</f>
        <v>6984</v>
      </c>
      <c r="K88" s="29"/>
      <c r="L88" s="29"/>
      <c r="M88" s="29"/>
      <c r="N88" s="29"/>
      <c r="O88" s="29"/>
    </row>
    <row r="89" spans="1:15" x14ac:dyDescent="0.25">
      <c r="A89" s="29"/>
      <c r="B89" s="137" t="s">
        <v>21</v>
      </c>
      <c r="C89" s="38">
        <v>1072</v>
      </c>
      <c r="D89" s="38">
        <v>1303</v>
      </c>
      <c r="E89" s="38">
        <f t="shared" si="12"/>
        <v>2375</v>
      </c>
      <c r="F89" s="73"/>
      <c r="G89" s="134" t="s">
        <v>142</v>
      </c>
      <c r="H89" s="38">
        <v>286</v>
      </c>
      <c r="I89" s="55"/>
      <c r="J89" s="48"/>
      <c r="K89" s="29"/>
      <c r="L89" s="29"/>
      <c r="M89" s="29"/>
      <c r="N89" s="29"/>
      <c r="O89" s="29"/>
    </row>
    <row r="90" spans="1:15" x14ac:dyDescent="0.25">
      <c r="A90" s="29"/>
      <c r="B90" s="137" t="s">
        <v>22</v>
      </c>
      <c r="C90" s="38">
        <v>1090</v>
      </c>
      <c r="D90" s="38">
        <v>1294</v>
      </c>
      <c r="E90" s="38">
        <f t="shared" si="12"/>
        <v>2384</v>
      </c>
      <c r="F90" s="73"/>
      <c r="G90" s="134" t="s">
        <v>57</v>
      </c>
      <c r="H90" s="38">
        <v>210</v>
      </c>
      <c r="I90"/>
      <c r="J90" s="99"/>
      <c r="K90" s="29"/>
      <c r="L90" s="29"/>
      <c r="M90" s="29"/>
      <c r="N90" s="29"/>
      <c r="O90" s="29"/>
    </row>
    <row r="91" spans="1:15" x14ac:dyDescent="0.25">
      <c r="A91" s="29"/>
      <c r="B91" s="137" t="s">
        <v>23</v>
      </c>
      <c r="C91" s="38">
        <v>947</v>
      </c>
      <c r="D91" s="38">
        <v>1243</v>
      </c>
      <c r="E91" s="38">
        <f t="shared" si="12"/>
        <v>2190</v>
      </c>
      <c r="F91" s="73"/>
      <c r="G91" s="134" t="s">
        <v>141</v>
      </c>
      <c r="H91" s="38">
        <v>195</v>
      </c>
      <c r="J91" s="57"/>
      <c r="K91" s="29"/>
      <c r="L91" s="29"/>
      <c r="M91" s="29"/>
      <c r="N91" s="29"/>
      <c r="O91" s="29"/>
    </row>
    <row r="92" spans="1:15" x14ac:dyDescent="0.25">
      <c r="A92" s="29"/>
      <c r="B92" s="137" t="s">
        <v>24</v>
      </c>
      <c r="C92" s="38">
        <v>767</v>
      </c>
      <c r="D92" s="38">
        <v>1150</v>
      </c>
      <c r="E92" s="38">
        <f t="shared" si="12"/>
        <v>1917</v>
      </c>
      <c r="F92" s="73"/>
      <c r="G92" s="134" t="s">
        <v>143</v>
      </c>
      <c r="H92" s="38">
        <v>282</v>
      </c>
      <c r="K92" s="29"/>
      <c r="L92" s="29"/>
      <c r="M92" s="29"/>
      <c r="N92" s="29"/>
      <c r="O92" s="29"/>
    </row>
    <row r="93" spans="1:15" x14ac:dyDescent="0.25">
      <c r="A93" s="29"/>
      <c r="B93" s="137" t="s">
        <v>25</v>
      </c>
      <c r="C93" s="38">
        <v>642</v>
      </c>
      <c r="D93" s="38">
        <v>974</v>
      </c>
      <c r="E93" s="38">
        <f t="shared" si="12"/>
        <v>1616</v>
      </c>
      <c r="F93" s="57"/>
      <c r="G93" s="134" t="s">
        <v>144</v>
      </c>
      <c r="H93" s="38">
        <v>364</v>
      </c>
      <c r="I93" s="57"/>
      <c r="J93" s="57"/>
      <c r="K93" s="29"/>
      <c r="L93" s="29"/>
      <c r="M93" s="29"/>
      <c r="N93" s="29"/>
      <c r="O93" s="29"/>
    </row>
    <row r="94" spans="1:15" x14ac:dyDescent="0.25">
      <c r="A94" s="29"/>
      <c r="B94" s="137" t="s">
        <v>26</v>
      </c>
      <c r="C94" s="38">
        <v>823</v>
      </c>
      <c r="D94" s="38">
        <v>1585</v>
      </c>
      <c r="E94" s="38">
        <f t="shared" si="12"/>
        <v>2408</v>
      </c>
      <c r="F94" s="57"/>
      <c r="G94" s="134" t="s">
        <v>58</v>
      </c>
      <c r="H94" s="38">
        <v>431</v>
      </c>
      <c r="I94" s="57"/>
      <c r="J94" s="57"/>
      <c r="K94" s="29"/>
      <c r="L94" s="29"/>
      <c r="M94" s="29"/>
      <c r="N94" s="29"/>
      <c r="O94" s="29"/>
    </row>
    <row r="95" spans="1:15" ht="15.75" thickBot="1" x14ac:dyDescent="0.3">
      <c r="A95" s="29"/>
      <c r="B95" s="137" t="s">
        <v>95</v>
      </c>
      <c r="C95" s="38">
        <f>4+4</f>
        <v>8</v>
      </c>
      <c r="D95" s="38">
        <f>2+4</f>
        <v>6</v>
      </c>
      <c r="E95" s="38">
        <f t="shared" si="12"/>
        <v>14</v>
      </c>
      <c r="F95" s="57"/>
      <c r="G95" s="155" t="s">
        <v>62</v>
      </c>
      <c r="H95" s="32">
        <v>493</v>
      </c>
      <c r="K95" s="29"/>
      <c r="L95" s="29"/>
      <c r="M95" s="29"/>
      <c r="N95" s="29"/>
      <c r="O95" s="29"/>
    </row>
    <row r="96" spans="1:15" ht="15.75" thickBot="1" x14ac:dyDescent="0.3">
      <c r="A96" s="29"/>
      <c r="B96" s="139" t="s">
        <v>14</v>
      </c>
      <c r="C96" s="140">
        <f>SUM(C78:C95)</f>
        <v>17018</v>
      </c>
      <c r="D96" s="140">
        <f>SUM(D78:D95)</f>
        <v>20897</v>
      </c>
      <c r="E96" s="140">
        <f>SUM(E78:E95)</f>
        <v>37915</v>
      </c>
      <c r="F96" s="57"/>
      <c r="G96" s="57"/>
      <c r="H96" s="57"/>
      <c r="I96" s="92"/>
      <c r="J96" s="92"/>
      <c r="K96" s="29"/>
      <c r="L96" s="29"/>
      <c r="M96" s="29"/>
      <c r="N96" s="29"/>
      <c r="O96" s="29"/>
    </row>
    <row r="97" spans="1:15" x14ac:dyDescent="0.25">
      <c r="A97" s="29"/>
      <c r="B97" s="29"/>
      <c r="C97" s="76"/>
      <c r="D97" s="76"/>
      <c r="E97" s="76"/>
      <c r="F97" s="76"/>
      <c r="K97" s="29"/>
      <c r="L97" s="29"/>
      <c r="M97" s="29"/>
      <c r="N97" s="29"/>
      <c r="O97" s="29"/>
    </row>
    <row r="98" spans="1:15" ht="20.25" customHeight="1" thickBot="1" x14ac:dyDescent="0.3">
      <c r="B98" s="29" t="s">
        <v>153</v>
      </c>
      <c r="C98" s="104"/>
      <c r="F98" s="73"/>
      <c r="G98" s="29"/>
    </row>
    <row r="99" spans="1:15" ht="28.5" customHeight="1" thickBot="1" x14ac:dyDescent="0.3">
      <c r="A99" s="29"/>
      <c r="B99" s="204" t="s">
        <v>45</v>
      </c>
      <c r="C99" s="206" t="s">
        <v>150</v>
      </c>
      <c r="D99" s="207"/>
      <c r="E99" s="208"/>
      <c r="F99" s="73"/>
      <c r="G99" s="204" t="s">
        <v>45</v>
      </c>
      <c r="H99" s="206" t="s">
        <v>150</v>
      </c>
      <c r="I99" s="207"/>
      <c r="J99" s="208"/>
      <c r="K99" s="29"/>
      <c r="L99" s="29"/>
      <c r="M99" s="29"/>
      <c r="N99" s="29"/>
      <c r="O99" s="29"/>
    </row>
    <row r="100" spans="1:15" ht="15.75" thickBot="1" x14ac:dyDescent="0.3">
      <c r="A100" s="29"/>
      <c r="B100" s="205"/>
      <c r="C100" s="49" t="s">
        <v>2</v>
      </c>
      <c r="D100" s="50" t="s">
        <v>3</v>
      </c>
      <c r="E100" s="51" t="s">
        <v>4</v>
      </c>
      <c r="F100" s="73"/>
      <c r="G100" s="205"/>
      <c r="H100" s="49" t="s">
        <v>2</v>
      </c>
      <c r="I100" s="50" t="s">
        <v>3</v>
      </c>
      <c r="J100" s="51" t="s">
        <v>4</v>
      </c>
      <c r="K100" s="29"/>
      <c r="L100" s="29"/>
      <c r="M100" s="29"/>
      <c r="N100" s="29"/>
      <c r="O100" s="29"/>
    </row>
    <row r="101" spans="1:15" x14ac:dyDescent="0.25">
      <c r="B101" s="45" t="s">
        <v>5</v>
      </c>
      <c r="C101" s="38">
        <v>19</v>
      </c>
      <c r="D101" s="38">
        <v>19</v>
      </c>
      <c r="E101" s="37">
        <f t="shared" ref="E101:E118" si="15">SUM(C101:D101)</f>
        <v>38</v>
      </c>
      <c r="F101" s="76"/>
      <c r="G101" s="53" t="s">
        <v>6</v>
      </c>
      <c r="H101" s="35">
        <f>SUM(C101:C102)</f>
        <v>32</v>
      </c>
      <c r="I101" s="37">
        <f>SUM(D101:D102)</f>
        <v>27</v>
      </c>
      <c r="J101" s="37">
        <f t="shared" ref="J101:J104" si="16">SUM(H101:I101)</f>
        <v>59</v>
      </c>
    </row>
    <row r="102" spans="1:15" x14ac:dyDescent="0.25">
      <c r="A102" s="29"/>
      <c r="B102" s="59" t="s">
        <v>7</v>
      </c>
      <c r="C102" s="38">
        <v>13</v>
      </c>
      <c r="D102" s="38">
        <v>8</v>
      </c>
      <c r="E102" s="38">
        <f t="shared" si="15"/>
        <v>21</v>
      </c>
      <c r="F102" s="76"/>
      <c r="G102" s="54" t="s">
        <v>8</v>
      </c>
      <c r="H102" s="35">
        <f>SUM(C103:C104)</f>
        <v>15</v>
      </c>
      <c r="I102" s="38">
        <f>SUM(D103:D104)</f>
        <v>25</v>
      </c>
      <c r="J102" s="38">
        <f t="shared" si="16"/>
        <v>40</v>
      </c>
      <c r="K102" s="29"/>
      <c r="L102" s="29"/>
      <c r="M102" s="29"/>
      <c r="N102" s="29"/>
      <c r="O102" s="29"/>
    </row>
    <row r="103" spans="1:15" x14ac:dyDescent="0.25">
      <c r="A103" s="29"/>
      <c r="B103" s="45" t="s">
        <v>59</v>
      </c>
      <c r="C103" s="38">
        <v>12</v>
      </c>
      <c r="D103" s="38">
        <v>17</v>
      </c>
      <c r="E103" s="38">
        <f t="shared" si="15"/>
        <v>29</v>
      </c>
      <c r="F103" s="76"/>
      <c r="G103" s="54" t="s">
        <v>10</v>
      </c>
      <c r="H103" s="35">
        <f>SUM(C105:C113)</f>
        <v>108</v>
      </c>
      <c r="I103" s="38">
        <f>SUM(D105:D113)</f>
        <v>158</v>
      </c>
      <c r="J103" s="38">
        <f t="shared" si="16"/>
        <v>266</v>
      </c>
      <c r="K103" s="29"/>
      <c r="L103" s="29"/>
      <c r="M103" s="29"/>
      <c r="N103" s="29"/>
      <c r="O103" s="29"/>
    </row>
    <row r="104" spans="1:15" ht="15.75" thickBot="1" x14ac:dyDescent="0.3">
      <c r="A104" s="29"/>
      <c r="B104" s="45" t="s">
        <v>11</v>
      </c>
      <c r="C104" s="38">
        <v>3</v>
      </c>
      <c r="D104" s="38">
        <v>8</v>
      </c>
      <c r="E104" s="38">
        <f t="shared" si="15"/>
        <v>11</v>
      </c>
      <c r="F104" s="76"/>
      <c r="G104" s="54" t="s">
        <v>12</v>
      </c>
      <c r="H104" s="35">
        <f>SUM(C114:C117)</f>
        <v>18</v>
      </c>
      <c r="I104" s="38">
        <f>SUM(D114:D117)</f>
        <v>12</v>
      </c>
      <c r="J104" s="38">
        <f t="shared" si="16"/>
        <v>30</v>
      </c>
      <c r="K104" s="29"/>
      <c r="L104" s="29"/>
      <c r="M104" s="29"/>
      <c r="N104" s="29"/>
      <c r="O104" s="29"/>
    </row>
    <row r="105" spans="1:15" ht="15.75" thickBot="1" x14ac:dyDescent="0.3">
      <c r="A105" s="29"/>
      <c r="B105" s="45" t="s">
        <v>13</v>
      </c>
      <c r="C105" s="38">
        <v>14</v>
      </c>
      <c r="D105" s="38">
        <v>27</v>
      </c>
      <c r="E105" s="38">
        <f t="shared" si="15"/>
        <v>41</v>
      </c>
      <c r="F105" s="76"/>
      <c r="G105" s="46" t="s">
        <v>14</v>
      </c>
      <c r="H105" s="116">
        <f>SUM(H101:H104)</f>
        <v>173</v>
      </c>
      <c r="I105" s="116">
        <f t="shared" ref="I105:J105" si="17">SUM(I101:I104)</f>
        <v>222</v>
      </c>
      <c r="J105" s="47">
        <f t="shared" si="17"/>
        <v>395</v>
      </c>
      <c r="K105" s="29"/>
      <c r="L105" s="29"/>
      <c r="M105" s="29"/>
      <c r="N105" s="29"/>
      <c r="O105" s="29"/>
    </row>
    <row r="106" spans="1:15" ht="15.75" thickBot="1" x14ac:dyDescent="0.3">
      <c r="A106" s="29"/>
      <c r="B106" s="45" t="s">
        <v>15</v>
      </c>
      <c r="C106" s="38">
        <v>9</v>
      </c>
      <c r="D106" s="38">
        <v>21</v>
      </c>
      <c r="E106" s="38">
        <f t="shared" si="15"/>
        <v>30</v>
      </c>
      <c r="F106" s="76"/>
      <c r="K106" s="29"/>
      <c r="L106" s="29"/>
      <c r="M106" s="29"/>
      <c r="N106" s="29"/>
      <c r="O106" s="29"/>
    </row>
    <row r="107" spans="1:15" x14ac:dyDescent="0.25">
      <c r="A107" s="29"/>
      <c r="B107" s="45" t="s">
        <v>16</v>
      </c>
      <c r="C107" s="38">
        <v>21</v>
      </c>
      <c r="D107" s="38">
        <v>27</v>
      </c>
      <c r="E107" s="38">
        <f t="shared" si="15"/>
        <v>48</v>
      </c>
      <c r="F107" s="76"/>
      <c r="G107" s="61" t="s">
        <v>136</v>
      </c>
      <c r="H107" s="37">
        <v>9</v>
      </c>
      <c r="I107" s="118" t="s">
        <v>60</v>
      </c>
      <c r="J107" s="37">
        <f>SUM(C105:C109)</f>
        <v>66</v>
      </c>
      <c r="K107" s="29"/>
      <c r="L107" s="29"/>
      <c r="M107" s="29"/>
      <c r="N107" s="29"/>
      <c r="O107" s="29"/>
    </row>
    <row r="108" spans="1:15" ht="15.75" thickBot="1" x14ac:dyDescent="0.3">
      <c r="A108" s="29"/>
      <c r="B108" s="45" t="s">
        <v>17</v>
      </c>
      <c r="C108" s="38">
        <v>17</v>
      </c>
      <c r="D108" s="38">
        <v>16</v>
      </c>
      <c r="E108" s="38">
        <f t="shared" si="15"/>
        <v>33</v>
      </c>
      <c r="F108" s="76"/>
      <c r="G108" s="62" t="s">
        <v>137</v>
      </c>
      <c r="H108" s="38">
        <v>9</v>
      </c>
      <c r="I108" s="119" t="s">
        <v>61</v>
      </c>
      <c r="J108" s="32">
        <f>SUM(D110:D113)</f>
        <v>49</v>
      </c>
      <c r="K108" s="29"/>
      <c r="L108" s="29"/>
      <c r="M108" s="29"/>
      <c r="N108" s="29"/>
      <c r="O108" s="29"/>
    </row>
    <row r="109" spans="1:15" ht="15.75" thickBot="1" x14ac:dyDescent="0.3">
      <c r="A109" s="29"/>
      <c r="B109" s="45" t="s">
        <v>18</v>
      </c>
      <c r="C109" s="38">
        <v>5</v>
      </c>
      <c r="D109" s="38">
        <v>18</v>
      </c>
      <c r="E109" s="38">
        <f t="shared" si="15"/>
        <v>23</v>
      </c>
      <c r="F109" s="76"/>
      <c r="G109" s="62" t="s">
        <v>138</v>
      </c>
      <c r="H109" s="38">
        <v>10</v>
      </c>
      <c r="I109" s="55"/>
      <c r="J109" s="48"/>
      <c r="K109" s="29"/>
      <c r="L109" s="29"/>
      <c r="M109" s="29"/>
      <c r="N109" s="29"/>
      <c r="O109" s="29"/>
    </row>
    <row r="110" spans="1:15" x14ac:dyDescent="0.25">
      <c r="A110" s="29"/>
      <c r="B110" s="45" t="s">
        <v>19</v>
      </c>
      <c r="C110" s="38">
        <v>5</v>
      </c>
      <c r="D110" s="38">
        <v>7</v>
      </c>
      <c r="E110" s="38">
        <f t="shared" si="15"/>
        <v>12</v>
      </c>
      <c r="F110" s="76"/>
      <c r="G110" s="62" t="s">
        <v>87</v>
      </c>
      <c r="H110" s="38">
        <v>7</v>
      </c>
      <c r="I110" s="147" t="s">
        <v>139</v>
      </c>
      <c r="J110" s="100">
        <f>+H115+H116+H117+E103+E104</f>
        <v>57</v>
      </c>
      <c r="K110" s="29"/>
      <c r="L110" s="29"/>
      <c r="M110" s="29"/>
      <c r="N110" s="29"/>
      <c r="O110" s="29"/>
    </row>
    <row r="111" spans="1:15" ht="15.75" thickBot="1" x14ac:dyDescent="0.3">
      <c r="A111" s="29"/>
      <c r="B111" s="45" t="s">
        <v>20</v>
      </c>
      <c r="C111" s="38">
        <v>14</v>
      </c>
      <c r="D111" s="38">
        <v>24</v>
      </c>
      <c r="E111" s="38">
        <f t="shared" si="15"/>
        <v>38</v>
      </c>
      <c r="F111" s="76"/>
      <c r="G111" s="62" t="s">
        <v>88</v>
      </c>
      <c r="H111" s="38">
        <v>3</v>
      </c>
      <c r="I111" s="119" t="s">
        <v>63</v>
      </c>
      <c r="J111" s="101">
        <f>SUM(E101:E104)</f>
        <v>99</v>
      </c>
      <c r="K111" s="29"/>
      <c r="L111" s="29"/>
      <c r="M111" s="29"/>
      <c r="N111" s="29"/>
      <c r="O111" s="29"/>
    </row>
    <row r="112" spans="1:15" x14ac:dyDescent="0.25">
      <c r="A112" s="29"/>
      <c r="B112" s="45" t="s">
        <v>21</v>
      </c>
      <c r="C112" s="38">
        <v>15</v>
      </c>
      <c r="D112" s="38">
        <v>11</v>
      </c>
      <c r="E112" s="38">
        <f t="shared" si="15"/>
        <v>26</v>
      </c>
      <c r="F112" s="76"/>
      <c r="G112" s="62" t="s">
        <v>142</v>
      </c>
      <c r="H112" s="38">
        <v>4</v>
      </c>
      <c r="K112" s="29"/>
      <c r="L112" s="29"/>
      <c r="M112" s="29"/>
      <c r="N112" s="29"/>
      <c r="O112" s="29"/>
    </row>
    <row r="113" spans="1:15" x14ac:dyDescent="0.25">
      <c r="A113" s="29"/>
      <c r="B113" s="45" t="s">
        <v>22</v>
      </c>
      <c r="C113" s="38">
        <v>8</v>
      </c>
      <c r="D113" s="38">
        <v>7</v>
      </c>
      <c r="E113" s="38">
        <f t="shared" si="15"/>
        <v>15</v>
      </c>
      <c r="F113" s="76"/>
      <c r="G113" s="62" t="s">
        <v>57</v>
      </c>
      <c r="H113" s="38">
        <v>1</v>
      </c>
      <c r="K113" s="29"/>
      <c r="L113" s="29"/>
      <c r="M113" s="29"/>
      <c r="N113" s="29"/>
      <c r="O113" s="29"/>
    </row>
    <row r="114" spans="1:15" x14ac:dyDescent="0.25">
      <c r="A114" s="29"/>
      <c r="B114" s="45" t="s">
        <v>23</v>
      </c>
      <c r="C114" s="38">
        <v>7</v>
      </c>
      <c r="D114" s="38">
        <v>4</v>
      </c>
      <c r="E114" s="38">
        <f t="shared" si="15"/>
        <v>11</v>
      </c>
      <c r="F114" s="76"/>
      <c r="G114" s="62" t="s">
        <v>141</v>
      </c>
      <c r="H114" s="38">
        <v>4</v>
      </c>
      <c r="K114" s="29"/>
      <c r="L114" s="29"/>
      <c r="M114" s="29"/>
      <c r="N114" s="29"/>
      <c r="O114" s="29"/>
    </row>
    <row r="115" spans="1:15" x14ac:dyDescent="0.25">
      <c r="A115" s="29"/>
      <c r="B115" s="45" t="s">
        <v>24</v>
      </c>
      <c r="C115" s="38">
        <v>4</v>
      </c>
      <c r="D115" s="38">
        <v>1</v>
      </c>
      <c r="E115" s="38">
        <f t="shared" si="15"/>
        <v>5</v>
      </c>
      <c r="F115" s="76"/>
      <c r="G115" s="62" t="s">
        <v>143</v>
      </c>
      <c r="H115" s="38">
        <v>6</v>
      </c>
      <c r="K115" s="29"/>
      <c r="L115" s="29"/>
      <c r="M115" s="29"/>
      <c r="N115" s="29"/>
      <c r="O115" s="29"/>
    </row>
    <row r="116" spans="1:15" x14ac:dyDescent="0.25">
      <c r="A116" s="29"/>
      <c r="B116" s="45" t="s">
        <v>25</v>
      </c>
      <c r="C116" s="38">
        <v>2</v>
      </c>
      <c r="D116" s="38">
        <v>3</v>
      </c>
      <c r="E116" s="38">
        <f t="shared" si="15"/>
        <v>5</v>
      </c>
      <c r="F116" s="76"/>
      <c r="G116" s="62" t="s">
        <v>144</v>
      </c>
      <c r="H116" s="38">
        <v>6</v>
      </c>
      <c r="K116" s="29"/>
      <c r="L116" s="29"/>
      <c r="M116" s="29"/>
      <c r="N116" s="29"/>
      <c r="O116" s="29"/>
    </row>
    <row r="117" spans="1:15" x14ac:dyDescent="0.25">
      <c r="A117" s="29"/>
      <c r="B117" s="45" t="s">
        <v>26</v>
      </c>
      <c r="C117" s="38">
        <v>5</v>
      </c>
      <c r="D117" s="38">
        <v>4</v>
      </c>
      <c r="E117" s="38">
        <f t="shared" si="15"/>
        <v>9</v>
      </c>
      <c r="F117" s="76"/>
      <c r="G117" s="62" t="s">
        <v>58</v>
      </c>
      <c r="H117" s="38">
        <v>5</v>
      </c>
      <c r="K117" s="29"/>
      <c r="L117" s="29"/>
      <c r="M117" s="29"/>
      <c r="N117" s="29"/>
      <c r="O117" s="29"/>
    </row>
    <row r="118" spans="1:15" ht="15.75" thickBot="1" x14ac:dyDescent="0.3">
      <c r="A118" s="29"/>
      <c r="B118" s="45" t="s">
        <v>95</v>
      </c>
      <c r="C118" s="38">
        <v>0</v>
      </c>
      <c r="D118" s="38">
        <v>0</v>
      </c>
      <c r="E118" s="38">
        <f t="shared" si="15"/>
        <v>0</v>
      </c>
      <c r="F118" s="105">
        <v>13</v>
      </c>
      <c r="G118" s="117" t="s">
        <v>62</v>
      </c>
      <c r="H118" s="32">
        <v>1</v>
      </c>
      <c r="I118" s="73"/>
      <c r="K118" s="29"/>
      <c r="L118" s="29"/>
      <c r="M118" s="29"/>
      <c r="N118" s="29"/>
      <c r="O118" s="29"/>
    </row>
    <row r="119" spans="1:15" ht="15.75" thickBot="1" x14ac:dyDescent="0.3">
      <c r="A119" s="29"/>
      <c r="B119" s="63" t="s">
        <v>14</v>
      </c>
      <c r="C119" s="47">
        <f>SUM(C101:C118)</f>
        <v>173</v>
      </c>
      <c r="D119" s="47">
        <f>SUM(D101:D118)</f>
        <v>222</v>
      </c>
      <c r="E119" s="47">
        <f>SUM(E101:E118)</f>
        <v>395</v>
      </c>
      <c r="F119" s="76"/>
      <c r="K119" s="29"/>
      <c r="L119" s="29"/>
      <c r="M119" s="29"/>
      <c r="N119" s="29"/>
      <c r="O119" s="29"/>
    </row>
    <row r="120" spans="1:15" x14ac:dyDescent="0.25">
      <c r="A120" s="29"/>
      <c r="B120" s="29"/>
      <c r="C120" s="76"/>
      <c r="D120" s="76"/>
      <c r="E120" s="76"/>
      <c r="F120" s="76"/>
      <c r="K120" s="29"/>
      <c r="L120" s="29"/>
      <c r="M120" s="29"/>
      <c r="N120" s="29"/>
      <c r="O120" s="29"/>
    </row>
    <row r="121" spans="1:15" ht="19.5" customHeight="1" thickBot="1" x14ac:dyDescent="0.3">
      <c r="A121" s="29"/>
      <c r="B121" s="29" t="s">
        <v>99</v>
      </c>
      <c r="C121" s="102"/>
      <c r="D121" s="102"/>
      <c r="E121" s="97"/>
      <c r="F121" s="76"/>
      <c r="K121" s="29"/>
      <c r="L121" s="29"/>
      <c r="M121" s="29"/>
      <c r="N121" s="29"/>
      <c r="O121" s="29"/>
    </row>
    <row r="122" spans="1:15" ht="26.25" customHeight="1" thickBot="1" x14ac:dyDescent="0.3">
      <c r="A122" s="29"/>
      <c r="B122" s="195" t="s">
        <v>45</v>
      </c>
      <c r="C122" s="197" t="s">
        <v>73</v>
      </c>
      <c r="D122" s="198"/>
      <c r="E122" s="199"/>
      <c r="G122" s="195" t="s">
        <v>45</v>
      </c>
      <c r="H122" s="197" t="s">
        <v>73</v>
      </c>
      <c r="I122" s="198"/>
      <c r="J122" s="199"/>
      <c r="K122" s="29"/>
      <c r="L122" s="29"/>
      <c r="M122" s="29"/>
      <c r="N122" s="29"/>
      <c r="O122" s="29"/>
    </row>
    <row r="123" spans="1:15" ht="15.75" thickBot="1" x14ac:dyDescent="0.3">
      <c r="A123" s="29"/>
      <c r="B123" s="196"/>
      <c r="C123" s="127" t="s">
        <v>2</v>
      </c>
      <c r="D123" s="128" t="s">
        <v>3</v>
      </c>
      <c r="E123" s="129" t="s">
        <v>4</v>
      </c>
      <c r="F123" s="73"/>
      <c r="G123" s="200"/>
      <c r="H123" s="127" t="s">
        <v>2</v>
      </c>
      <c r="I123" s="128" t="s">
        <v>3</v>
      </c>
      <c r="J123" s="129" t="s">
        <v>4</v>
      </c>
      <c r="K123" s="29"/>
      <c r="L123" s="29"/>
      <c r="M123" s="29"/>
      <c r="N123" s="29"/>
      <c r="O123" s="29"/>
    </row>
    <row r="124" spans="1:15" x14ac:dyDescent="0.25">
      <c r="A124" s="29"/>
      <c r="B124" s="137" t="s">
        <v>5</v>
      </c>
      <c r="C124" s="38">
        <v>297</v>
      </c>
      <c r="D124" s="38">
        <v>299</v>
      </c>
      <c r="E124" s="37">
        <f t="shared" ref="E124:E141" si="18">SUM(C124:D124)</f>
        <v>596</v>
      </c>
      <c r="F124" s="74"/>
      <c r="G124" s="130" t="s">
        <v>6</v>
      </c>
      <c r="H124" s="40">
        <f>SUM(C124:C125)</f>
        <v>671</v>
      </c>
      <c r="I124" s="37">
        <f>SUM(D124:D125)</f>
        <v>660</v>
      </c>
      <c r="J124" s="37">
        <f t="shared" ref="J124:J127" si="19">SUM(H124:I124)</f>
        <v>1331</v>
      </c>
      <c r="K124" s="29"/>
      <c r="L124" s="29"/>
      <c r="M124" s="29"/>
      <c r="N124" s="29"/>
      <c r="O124" s="29"/>
    </row>
    <row r="125" spans="1:15" x14ac:dyDescent="0.25">
      <c r="A125" s="29"/>
      <c r="B125" s="138" t="s">
        <v>7</v>
      </c>
      <c r="C125" s="38">
        <v>374</v>
      </c>
      <c r="D125" s="38">
        <v>361</v>
      </c>
      <c r="E125" s="38">
        <f t="shared" si="18"/>
        <v>735</v>
      </c>
      <c r="F125" s="73"/>
      <c r="G125" s="131" t="s">
        <v>8</v>
      </c>
      <c r="H125" s="39">
        <f>SUM(C126:C127)</f>
        <v>966</v>
      </c>
      <c r="I125" s="38">
        <f>SUM(D126:D127)</f>
        <v>901</v>
      </c>
      <c r="J125" s="38">
        <f t="shared" si="19"/>
        <v>1867</v>
      </c>
      <c r="K125" s="29"/>
      <c r="L125" s="29"/>
      <c r="M125" s="29"/>
      <c r="N125" s="29"/>
      <c r="O125" s="29"/>
    </row>
    <row r="126" spans="1:15" x14ac:dyDescent="0.25">
      <c r="A126" s="29"/>
      <c r="B126" s="137" t="s">
        <v>59</v>
      </c>
      <c r="C126" s="38">
        <v>479</v>
      </c>
      <c r="D126" s="38">
        <v>470</v>
      </c>
      <c r="E126" s="38">
        <f t="shared" si="18"/>
        <v>949</v>
      </c>
      <c r="F126" s="73"/>
      <c r="G126" s="131" t="s">
        <v>10</v>
      </c>
      <c r="H126" s="39">
        <f>SUM(C128:C136)</f>
        <v>3561</v>
      </c>
      <c r="I126" s="38">
        <f>SUM(D128:D136)</f>
        <v>4470</v>
      </c>
      <c r="J126" s="38">
        <f t="shared" si="19"/>
        <v>8031</v>
      </c>
      <c r="K126" s="29"/>
      <c r="L126" s="29"/>
      <c r="M126" s="29"/>
      <c r="N126" s="29"/>
      <c r="O126" s="29"/>
    </row>
    <row r="127" spans="1:15" ht="15.75" thickBot="1" x14ac:dyDescent="0.3">
      <c r="A127" s="29"/>
      <c r="B127" s="137" t="s">
        <v>11</v>
      </c>
      <c r="C127" s="38">
        <f>486+1</f>
        <v>487</v>
      </c>
      <c r="D127" s="38">
        <v>431</v>
      </c>
      <c r="E127" s="38">
        <f t="shared" si="18"/>
        <v>918</v>
      </c>
      <c r="F127" s="73"/>
      <c r="G127" s="131" t="s">
        <v>12</v>
      </c>
      <c r="H127" s="39">
        <f>SUM(C137:C140)</f>
        <v>786</v>
      </c>
      <c r="I127" s="38">
        <f>SUM(D137:D140)</f>
        <v>1066</v>
      </c>
      <c r="J127" s="38">
        <f t="shared" si="19"/>
        <v>1852</v>
      </c>
      <c r="K127" s="29"/>
      <c r="L127" s="29"/>
      <c r="M127" s="29"/>
      <c r="N127" s="29"/>
      <c r="O127" s="29"/>
    </row>
    <row r="128" spans="1:15" ht="15.75" thickBot="1" x14ac:dyDescent="0.3">
      <c r="A128" s="29"/>
      <c r="B128" s="137" t="s">
        <v>13</v>
      </c>
      <c r="C128" s="38">
        <v>429</v>
      </c>
      <c r="D128" s="38">
        <v>428</v>
      </c>
      <c r="E128" s="38">
        <f t="shared" si="18"/>
        <v>857</v>
      </c>
      <c r="F128" s="73"/>
      <c r="G128" s="153" t="s">
        <v>14</v>
      </c>
      <c r="H128" s="154">
        <f>SUM(H124:H127)</f>
        <v>5984</v>
      </c>
      <c r="I128" s="154">
        <f t="shared" ref="I128:J128" si="20">SUM(I124:I127)</f>
        <v>7097</v>
      </c>
      <c r="J128" s="140">
        <f t="shared" si="20"/>
        <v>13081</v>
      </c>
      <c r="K128" s="29"/>
      <c r="L128" s="29"/>
      <c r="M128" s="29"/>
      <c r="N128" s="29"/>
      <c r="O128" s="29"/>
    </row>
    <row r="129" spans="1:15" ht="15.75" thickBot="1" x14ac:dyDescent="0.3">
      <c r="A129" s="29"/>
      <c r="B129" s="137" t="s">
        <v>15</v>
      </c>
      <c r="C129" s="38">
        <v>438</v>
      </c>
      <c r="D129" s="38">
        <v>565</v>
      </c>
      <c r="E129" s="38">
        <f t="shared" si="18"/>
        <v>1003</v>
      </c>
      <c r="F129" s="73"/>
      <c r="K129" s="29"/>
      <c r="L129" s="29"/>
      <c r="M129" s="29"/>
      <c r="N129" s="29"/>
      <c r="O129" s="29"/>
    </row>
    <row r="130" spans="1:15" x14ac:dyDescent="0.25">
      <c r="A130" s="29"/>
      <c r="B130" s="137" t="s">
        <v>16</v>
      </c>
      <c r="C130" s="38">
        <v>480</v>
      </c>
      <c r="D130" s="38">
        <v>597</v>
      </c>
      <c r="E130" s="38">
        <f t="shared" si="18"/>
        <v>1077</v>
      </c>
      <c r="F130" s="73"/>
      <c r="G130" s="133" t="s">
        <v>136</v>
      </c>
      <c r="H130" s="37">
        <v>97</v>
      </c>
      <c r="I130" s="135" t="s">
        <v>60</v>
      </c>
      <c r="J130" s="37">
        <f>SUM(C128:C132)</f>
        <v>2181</v>
      </c>
      <c r="K130" s="29"/>
      <c r="L130" s="29"/>
      <c r="M130" s="29"/>
      <c r="N130" s="29"/>
      <c r="O130" s="29"/>
    </row>
    <row r="131" spans="1:15" ht="15.75" thickBot="1" x14ac:dyDescent="0.3">
      <c r="A131" s="29"/>
      <c r="B131" s="137" t="s">
        <v>17</v>
      </c>
      <c r="C131" s="38">
        <v>421</v>
      </c>
      <c r="D131" s="38">
        <v>619</v>
      </c>
      <c r="E131" s="38">
        <f t="shared" si="18"/>
        <v>1040</v>
      </c>
      <c r="F131" s="73"/>
      <c r="G131" s="134" t="s">
        <v>137</v>
      </c>
      <c r="H131" s="38">
        <v>123</v>
      </c>
      <c r="I131" s="136" t="s">
        <v>61</v>
      </c>
      <c r="J131" s="32">
        <f>SUM(D133:D136)</f>
        <v>1768</v>
      </c>
      <c r="K131" s="29"/>
      <c r="L131" s="29"/>
      <c r="M131" s="29"/>
      <c r="N131" s="29"/>
      <c r="O131" s="29"/>
    </row>
    <row r="132" spans="1:15" ht="15.75" thickBot="1" x14ac:dyDescent="0.3">
      <c r="A132" s="29"/>
      <c r="B132" s="137" t="s">
        <v>18</v>
      </c>
      <c r="C132" s="38">
        <v>413</v>
      </c>
      <c r="D132" s="38">
        <v>493</v>
      </c>
      <c r="E132" s="38">
        <f t="shared" si="18"/>
        <v>906</v>
      </c>
      <c r="F132" s="73"/>
      <c r="G132" s="134" t="s">
        <v>138</v>
      </c>
      <c r="H132" s="38">
        <v>132</v>
      </c>
      <c r="I132" s="29"/>
      <c r="K132" s="29"/>
      <c r="L132" s="29"/>
      <c r="M132" s="29"/>
      <c r="N132" s="29"/>
      <c r="O132" s="29"/>
    </row>
    <row r="133" spans="1:15" x14ac:dyDescent="0.25">
      <c r="A133" s="29"/>
      <c r="B133" s="137" t="s">
        <v>19</v>
      </c>
      <c r="C133" s="38">
        <v>336</v>
      </c>
      <c r="D133" s="38">
        <v>438</v>
      </c>
      <c r="E133" s="38">
        <f t="shared" si="18"/>
        <v>774</v>
      </c>
      <c r="F133" s="73"/>
      <c r="G133" s="134" t="s">
        <v>87</v>
      </c>
      <c r="H133" s="38">
        <v>109</v>
      </c>
      <c r="I133" s="135" t="s">
        <v>139</v>
      </c>
      <c r="J133" s="37">
        <f>+H137+H138+H139+E126+E127</f>
        <v>2333</v>
      </c>
      <c r="K133" s="29"/>
      <c r="L133" s="29"/>
      <c r="M133" s="29"/>
      <c r="N133" s="29"/>
      <c r="O133" s="29"/>
    </row>
    <row r="134" spans="1:15" ht="15.75" thickBot="1" x14ac:dyDescent="0.3">
      <c r="A134" s="29"/>
      <c r="B134" s="137" t="s">
        <v>20</v>
      </c>
      <c r="C134" s="38">
        <v>349</v>
      </c>
      <c r="D134" s="38">
        <v>479</v>
      </c>
      <c r="E134" s="38">
        <f t="shared" si="18"/>
        <v>828</v>
      </c>
      <c r="F134" s="73"/>
      <c r="G134" s="134" t="s">
        <v>88</v>
      </c>
      <c r="H134" s="38">
        <v>135</v>
      </c>
      <c r="I134" s="136" t="s">
        <v>63</v>
      </c>
      <c r="J134" s="32">
        <f>SUM(E124:E127)</f>
        <v>3198</v>
      </c>
    </row>
    <row r="135" spans="1:15" x14ac:dyDescent="0.25">
      <c r="A135" s="29"/>
      <c r="B135" s="137" t="s">
        <v>21</v>
      </c>
      <c r="C135" s="38">
        <v>361</v>
      </c>
      <c r="D135" s="38">
        <v>430</v>
      </c>
      <c r="E135" s="38">
        <f t="shared" si="18"/>
        <v>791</v>
      </c>
      <c r="F135" s="73"/>
      <c r="G135" s="134" t="s">
        <v>142</v>
      </c>
      <c r="H135" s="38">
        <v>132</v>
      </c>
      <c r="I135" s="55"/>
      <c r="J135" s="48"/>
    </row>
    <row r="136" spans="1:15" x14ac:dyDescent="0.25">
      <c r="A136" s="29"/>
      <c r="B136" s="137" t="s">
        <v>22</v>
      </c>
      <c r="C136" s="38">
        <v>334</v>
      </c>
      <c r="D136" s="38">
        <v>421</v>
      </c>
      <c r="E136" s="38">
        <f t="shared" si="18"/>
        <v>755</v>
      </c>
      <c r="F136" s="73"/>
      <c r="G136" s="134" t="s">
        <v>57</v>
      </c>
      <c r="H136" s="38">
        <v>137</v>
      </c>
      <c r="I136"/>
      <c r="J136" s="99"/>
    </row>
    <row r="137" spans="1:15" x14ac:dyDescent="0.25">
      <c r="A137" s="29"/>
      <c r="B137" s="137" t="s">
        <v>23</v>
      </c>
      <c r="C137" s="38">
        <v>270</v>
      </c>
      <c r="D137" s="38">
        <v>352</v>
      </c>
      <c r="E137" s="38">
        <f t="shared" si="18"/>
        <v>622</v>
      </c>
      <c r="F137" s="73"/>
      <c r="G137" s="134" t="s">
        <v>141</v>
      </c>
      <c r="H137" s="38">
        <v>112</v>
      </c>
      <c r="J137" s="57"/>
    </row>
    <row r="138" spans="1:15" x14ac:dyDescent="0.25">
      <c r="A138" s="29"/>
      <c r="B138" s="137" t="s">
        <v>24</v>
      </c>
      <c r="C138" s="38">
        <v>202</v>
      </c>
      <c r="D138" s="38">
        <v>268</v>
      </c>
      <c r="E138" s="38">
        <f t="shared" si="18"/>
        <v>470</v>
      </c>
      <c r="F138" s="73"/>
      <c r="G138" s="134" t="s">
        <v>143</v>
      </c>
      <c r="H138" s="38">
        <v>170</v>
      </c>
    </row>
    <row r="139" spans="1:15" x14ac:dyDescent="0.25">
      <c r="A139" s="29"/>
      <c r="B139" s="137" t="s">
        <v>25</v>
      </c>
      <c r="C139" s="38">
        <v>146</v>
      </c>
      <c r="D139" s="38">
        <v>196</v>
      </c>
      <c r="E139" s="38">
        <f t="shared" si="18"/>
        <v>342</v>
      </c>
      <c r="F139" s="57"/>
      <c r="G139" s="134" t="s">
        <v>144</v>
      </c>
      <c r="H139" s="38">
        <v>184</v>
      </c>
      <c r="I139" s="57"/>
      <c r="J139" s="57"/>
    </row>
    <row r="140" spans="1:15" x14ac:dyDescent="0.25">
      <c r="A140" s="29"/>
      <c r="B140" s="137" t="s">
        <v>26</v>
      </c>
      <c r="C140" s="38">
        <v>168</v>
      </c>
      <c r="D140" s="38">
        <v>250</v>
      </c>
      <c r="E140" s="38">
        <f t="shared" si="18"/>
        <v>418</v>
      </c>
      <c r="F140" s="57"/>
      <c r="G140" s="134" t="s">
        <v>58</v>
      </c>
      <c r="H140" s="38">
        <v>184</v>
      </c>
      <c r="I140" s="57"/>
      <c r="J140" s="57"/>
    </row>
    <row r="141" spans="1:15" ht="15.75" thickBot="1" x14ac:dyDescent="0.3">
      <c r="A141" s="29"/>
      <c r="B141" s="137" t="s">
        <v>95</v>
      </c>
      <c r="C141" s="38">
        <v>2</v>
      </c>
      <c r="D141" s="38">
        <v>2</v>
      </c>
      <c r="E141" s="38">
        <f t="shared" si="18"/>
        <v>4</v>
      </c>
      <c r="F141" s="57"/>
      <c r="G141" s="155" t="s">
        <v>62</v>
      </c>
      <c r="H141" s="32">
        <v>159</v>
      </c>
    </row>
    <row r="142" spans="1:15" ht="15.75" thickBot="1" x14ac:dyDescent="0.3">
      <c r="A142" s="29"/>
      <c r="B142" s="139" t="s">
        <v>14</v>
      </c>
      <c r="C142" s="140">
        <f>SUM(C124:C141)</f>
        <v>5986</v>
      </c>
      <c r="D142" s="140">
        <f>SUM(D124:D141)</f>
        <v>7099</v>
      </c>
      <c r="E142" s="140">
        <f>SUM(E124:E141)</f>
        <v>13085</v>
      </c>
      <c r="F142" s="57"/>
      <c r="G142" s="57"/>
      <c r="H142" s="57"/>
      <c r="I142" s="92"/>
      <c r="J142" s="92"/>
    </row>
    <row r="143" spans="1:15" x14ac:dyDescent="0.25">
      <c r="A143" s="29"/>
      <c r="B143" s="29"/>
      <c r="C143" s="29"/>
      <c r="D143" s="29"/>
      <c r="E143" s="29"/>
      <c r="F143" s="29"/>
      <c r="I143" s="106"/>
      <c r="J143" s="106"/>
    </row>
    <row r="144" spans="1:15" ht="18" customHeight="1" thickBot="1" x14ac:dyDescent="0.3">
      <c r="A144" s="29"/>
      <c r="B144" s="29" t="s">
        <v>100</v>
      </c>
      <c r="C144" s="29"/>
      <c r="D144" s="29"/>
      <c r="F144" s="76"/>
      <c r="G144" s="29"/>
      <c r="H144" s="102"/>
      <c r="I144" s="102"/>
      <c r="J144" s="102"/>
    </row>
    <row r="145" spans="2:10" s="107" customFormat="1" ht="26.25" customHeight="1" thickBot="1" x14ac:dyDescent="0.3">
      <c r="B145" s="195" t="s">
        <v>45</v>
      </c>
      <c r="C145" s="197" t="s">
        <v>74</v>
      </c>
      <c r="D145" s="198"/>
      <c r="E145" s="199"/>
      <c r="F145" s="72"/>
      <c r="G145" s="195" t="s">
        <v>45</v>
      </c>
      <c r="H145" s="197" t="s">
        <v>74</v>
      </c>
      <c r="I145" s="198"/>
      <c r="J145" s="199"/>
    </row>
    <row r="146" spans="2:10" ht="15.75" thickBot="1" x14ac:dyDescent="0.3">
      <c r="B146" s="196"/>
      <c r="C146" s="127" t="s">
        <v>2</v>
      </c>
      <c r="D146" s="128" t="s">
        <v>3</v>
      </c>
      <c r="E146" s="129" t="s">
        <v>4</v>
      </c>
      <c r="F146" s="73"/>
      <c r="G146" s="200"/>
      <c r="H146" s="127" t="s">
        <v>2</v>
      </c>
      <c r="I146" s="128" t="s">
        <v>3</v>
      </c>
      <c r="J146" s="129" t="s">
        <v>4</v>
      </c>
    </row>
    <row r="147" spans="2:10" x14ac:dyDescent="0.25">
      <c r="B147" s="137" t="s">
        <v>5</v>
      </c>
      <c r="C147" s="38">
        <v>410</v>
      </c>
      <c r="D147" s="38">
        <v>426</v>
      </c>
      <c r="E147" s="37">
        <f>SUM(C147:D147)</f>
        <v>836</v>
      </c>
      <c r="F147" s="74"/>
      <c r="G147" s="130" t="s">
        <v>6</v>
      </c>
      <c r="H147" s="40">
        <f>SUM(C147:C148)</f>
        <v>1048</v>
      </c>
      <c r="I147" s="37">
        <f>SUM(D147:D148)</f>
        <v>1006</v>
      </c>
      <c r="J147" s="37">
        <f t="shared" ref="J147:J150" si="21">SUM(H147:I147)</f>
        <v>2054</v>
      </c>
    </row>
    <row r="148" spans="2:10" x14ac:dyDescent="0.25">
      <c r="B148" s="138" t="s">
        <v>7</v>
      </c>
      <c r="C148" s="38">
        <v>638</v>
      </c>
      <c r="D148" s="38">
        <v>580</v>
      </c>
      <c r="E148" s="38">
        <f t="shared" ref="E148:E164" si="22">SUM(C148:D148)</f>
        <v>1218</v>
      </c>
      <c r="F148" s="73"/>
      <c r="G148" s="131" t="s">
        <v>8</v>
      </c>
      <c r="H148" s="39">
        <f>SUM(C149:C150)</f>
        <v>1531</v>
      </c>
      <c r="I148" s="38">
        <f>SUM(D149:D150)</f>
        <v>1450</v>
      </c>
      <c r="J148" s="38">
        <f t="shared" si="21"/>
        <v>2981</v>
      </c>
    </row>
    <row r="149" spans="2:10" x14ac:dyDescent="0.25">
      <c r="B149" s="137" t="s">
        <v>9</v>
      </c>
      <c r="C149" s="38">
        <v>708</v>
      </c>
      <c r="D149" s="38">
        <v>723</v>
      </c>
      <c r="E149" s="38">
        <f t="shared" si="22"/>
        <v>1431</v>
      </c>
      <c r="F149" s="73"/>
      <c r="G149" s="131" t="s">
        <v>10</v>
      </c>
      <c r="H149" s="39">
        <f>SUM(C151:C159)</f>
        <v>7154</v>
      </c>
      <c r="I149" s="38">
        <f>SUM(D151:D159)</f>
        <v>7696</v>
      </c>
      <c r="J149" s="38">
        <f t="shared" si="21"/>
        <v>14850</v>
      </c>
    </row>
    <row r="150" spans="2:10" ht="15.75" thickBot="1" x14ac:dyDescent="0.3">
      <c r="B150" s="137" t="s">
        <v>11</v>
      </c>
      <c r="C150" s="38">
        <v>823</v>
      </c>
      <c r="D150" s="38">
        <v>727</v>
      </c>
      <c r="E150" s="38">
        <f t="shared" si="22"/>
        <v>1550</v>
      </c>
      <c r="F150" s="73"/>
      <c r="G150" s="131" t="s">
        <v>12</v>
      </c>
      <c r="H150" s="39">
        <f>SUM(C160:C163)</f>
        <v>1457</v>
      </c>
      <c r="I150" s="38">
        <f>SUM(D160:D163)</f>
        <v>1951</v>
      </c>
      <c r="J150" s="38">
        <f t="shared" si="21"/>
        <v>3408</v>
      </c>
    </row>
    <row r="151" spans="2:10" ht="15.75" thickBot="1" x14ac:dyDescent="0.3">
      <c r="B151" s="137" t="s">
        <v>13</v>
      </c>
      <c r="C151" s="38">
        <v>816</v>
      </c>
      <c r="D151" s="38">
        <v>782</v>
      </c>
      <c r="E151" s="38">
        <f t="shared" si="22"/>
        <v>1598</v>
      </c>
      <c r="F151" s="73"/>
      <c r="G151" s="153" t="s">
        <v>14</v>
      </c>
      <c r="H151" s="154">
        <f>SUM(H147:H150)</f>
        <v>11190</v>
      </c>
      <c r="I151" s="154">
        <f t="shared" ref="I151" si="23">SUM(I147:I150)</f>
        <v>12103</v>
      </c>
      <c r="J151" s="140">
        <f t="shared" ref="J151" si="24">SUM(J147:J150)</f>
        <v>23293</v>
      </c>
    </row>
    <row r="152" spans="2:10" ht="15.75" thickBot="1" x14ac:dyDescent="0.3">
      <c r="B152" s="137" t="s">
        <v>15</v>
      </c>
      <c r="C152" s="38">
        <v>976</v>
      </c>
      <c r="D152" s="38">
        <v>980</v>
      </c>
      <c r="E152" s="38">
        <f t="shared" si="22"/>
        <v>1956</v>
      </c>
      <c r="F152" s="73"/>
    </row>
    <row r="153" spans="2:10" x14ac:dyDescent="0.25">
      <c r="B153" s="137" t="s">
        <v>16</v>
      </c>
      <c r="C153" s="38">
        <v>1033</v>
      </c>
      <c r="D153" s="38">
        <v>960</v>
      </c>
      <c r="E153" s="38">
        <f t="shared" si="22"/>
        <v>1993</v>
      </c>
      <c r="F153" s="73"/>
      <c r="G153" s="133" t="s">
        <v>136</v>
      </c>
      <c r="H153" s="37">
        <v>127</v>
      </c>
      <c r="I153" s="135" t="s">
        <v>60</v>
      </c>
      <c r="J153" s="37">
        <f>SUM(C151:C155)</f>
        <v>4414</v>
      </c>
    </row>
    <row r="154" spans="2:10" ht="15.75" thickBot="1" x14ac:dyDescent="0.3">
      <c r="B154" s="137" t="s">
        <v>17</v>
      </c>
      <c r="C154" s="38">
        <v>822</v>
      </c>
      <c r="D154" s="38">
        <v>850</v>
      </c>
      <c r="E154" s="38">
        <f t="shared" si="22"/>
        <v>1672</v>
      </c>
      <c r="F154" s="73"/>
      <c r="G154" s="134" t="s">
        <v>137</v>
      </c>
      <c r="H154" s="38">
        <v>149</v>
      </c>
      <c r="I154" s="136" t="s">
        <v>61</v>
      </c>
      <c r="J154" s="32">
        <f>SUM(D156:D159)</f>
        <v>3294</v>
      </c>
    </row>
    <row r="155" spans="2:10" ht="15.75" thickBot="1" x14ac:dyDescent="0.3">
      <c r="B155" s="137" t="s">
        <v>18</v>
      </c>
      <c r="C155" s="38">
        <v>767</v>
      </c>
      <c r="D155" s="38">
        <v>830</v>
      </c>
      <c r="E155" s="38">
        <f t="shared" si="22"/>
        <v>1597</v>
      </c>
      <c r="F155" s="73"/>
      <c r="G155" s="134" t="s">
        <v>138</v>
      </c>
      <c r="H155" s="38">
        <v>183</v>
      </c>
      <c r="I155" s="29"/>
    </row>
    <row r="156" spans="2:10" x14ac:dyDescent="0.25">
      <c r="B156" s="137" t="s">
        <v>19</v>
      </c>
      <c r="C156" s="38">
        <v>676</v>
      </c>
      <c r="D156" s="38">
        <v>756</v>
      </c>
      <c r="E156" s="38">
        <f t="shared" si="22"/>
        <v>1432</v>
      </c>
      <c r="F156" s="73"/>
      <c r="G156" s="134" t="s">
        <v>87</v>
      </c>
      <c r="H156" s="38">
        <v>158</v>
      </c>
      <c r="I156" s="135" t="s">
        <v>139</v>
      </c>
      <c r="J156" s="37">
        <f>+H160+H161+H162+E149+E150</f>
        <v>3771</v>
      </c>
    </row>
    <row r="157" spans="2:10" ht="15.75" thickBot="1" x14ac:dyDescent="0.3">
      <c r="B157" s="137" t="s">
        <v>20</v>
      </c>
      <c r="C157" s="38">
        <v>742</v>
      </c>
      <c r="D157" s="38">
        <v>870</v>
      </c>
      <c r="E157" s="38">
        <f t="shared" si="22"/>
        <v>1612</v>
      </c>
      <c r="F157" s="73"/>
      <c r="G157" s="134" t="s">
        <v>88</v>
      </c>
      <c r="H157" s="38">
        <v>219</v>
      </c>
      <c r="I157" s="136" t="s">
        <v>63</v>
      </c>
      <c r="J157" s="32">
        <f>SUM(E147:E150)</f>
        <v>5035</v>
      </c>
    </row>
    <row r="158" spans="2:10" x14ac:dyDescent="0.25">
      <c r="B158" s="137" t="s">
        <v>21</v>
      </c>
      <c r="C158" s="38">
        <v>699</v>
      </c>
      <c r="D158" s="38">
        <v>847</v>
      </c>
      <c r="E158" s="38">
        <f t="shared" si="22"/>
        <v>1546</v>
      </c>
      <c r="F158" s="73"/>
      <c r="G158" s="134" t="s">
        <v>142</v>
      </c>
      <c r="H158" s="38">
        <v>207</v>
      </c>
      <c r="I158" s="55"/>
      <c r="J158" s="48"/>
    </row>
    <row r="159" spans="2:10" x14ac:dyDescent="0.25">
      <c r="B159" s="137" t="s">
        <v>22</v>
      </c>
      <c r="C159" s="38">
        <v>623</v>
      </c>
      <c r="D159" s="38">
        <v>821</v>
      </c>
      <c r="E159" s="38">
        <f t="shared" si="22"/>
        <v>1444</v>
      </c>
      <c r="F159" s="73"/>
      <c r="G159" s="134" t="s">
        <v>57</v>
      </c>
      <c r="H159" s="38">
        <v>221</v>
      </c>
      <c r="I159"/>
      <c r="J159" s="99"/>
    </row>
    <row r="160" spans="2:10" x14ac:dyDescent="0.25">
      <c r="B160" s="137" t="s">
        <v>23</v>
      </c>
      <c r="C160" s="38">
        <v>573</v>
      </c>
      <c r="D160" s="38">
        <v>644</v>
      </c>
      <c r="E160" s="38">
        <f t="shared" si="22"/>
        <v>1217</v>
      </c>
      <c r="F160" s="73"/>
      <c r="G160" s="134" t="s">
        <v>141</v>
      </c>
      <c r="H160" s="38">
        <v>237</v>
      </c>
      <c r="J160" s="57"/>
    </row>
    <row r="161" spans="2:10" x14ac:dyDescent="0.25">
      <c r="B161" s="137" t="s">
        <v>24</v>
      </c>
      <c r="C161" s="38">
        <v>369</v>
      </c>
      <c r="D161" s="38">
        <v>469</v>
      </c>
      <c r="E161" s="38">
        <f t="shared" si="22"/>
        <v>838</v>
      </c>
      <c r="F161" s="73"/>
      <c r="G161" s="134" t="s">
        <v>143</v>
      </c>
      <c r="H161" s="38">
        <v>266</v>
      </c>
    </row>
    <row r="162" spans="2:10" x14ac:dyDescent="0.25">
      <c r="B162" s="137" t="s">
        <v>25</v>
      </c>
      <c r="C162" s="38">
        <v>257</v>
      </c>
      <c r="D162" s="38">
        <v>374</v>
      </c>
      <c r="E162" s="38">
        <f t="shared" si="22"/>
        <v>631</v>
      </c>
      <c r="F162" s="57"/>
      <c r="G162" s="134" t="s">
        <v>144</v>
      </c>
      <c r="H162" s="38">
        <v>287</v>
      </c>
      <c r="I162" s="57"/>
      <c r="J162" s="57"/>
    </row>
    <row r="163" spans="2:10" x14ac:dyDescent="0.25">
      <c r="B163" s="137" t="s">
        <v>26</v>
      </c>
      <c r="C163" s="38">
        <v>258</v>
      </c>
      <c r="D163" s="38">
        <v>464</v>
      </c>
      <c r="E163" s="38">
        <f t="shared" si="22"/>
        <v>722</v>
      </c>
      <c r="F163" s="57"/>
      <c r="G163" s="134" t="s">
        <v>58</v>
      </c>
      <c r="H163" s="38">
        <v>300</v>
      </c>
      <c r="I163" s="57"/>
      <c r="J163" s="57"/>
    </row>
    <row r="164" spans="2:10" ht="15.75" thickBot="1" x14ac:dyDescent="0.3">
      <c r="B164" s="137" t="s">
        <v>95</v>
      </c>
      <c r="C164" s="38">
        <v>5</v>
      </c>
      <c r="D164" s="38">
        <f>3+4</f>
        <v>7</v>
      </c>
      <c r="E164" s="38">
        <f t="shared" si="22"/>
        <v>12</v>
      </c>
      <c r="F164" s="57"/>
      <c r="G164" s="155" t="s">
        <v>62</v>
      </c>
      <c r="H164" s="32">
        <v>297</v>
      </c>
    </row>
    <row r="165" spans="2:10" ht="15.75" thickBot="1" x14ac:dyDescent="0.3">
      <c r="B165" s="139" t="s">
        <v>14</v>
      </c>
      <c r="C165" s="140">
        <f>SUM(C147:C164)</f>
        <v>11195</v>
      </c>
      <c r="D165" s="140">
        <f>SUM(D147:D164)</f>
        <v>12110</v>
      </c>
      <c r="E165" s="140">
        <f>SUM(E147:E164)</f>
        <v>23305</v>
      </c>
      <c r="F165" s="57"/>
      <c r="G165" s="57"/>
      <c r="H165" s="57"/>
      <c r="I165" s="92"/>
      <c r="J165" s="92"/>
    </row>
    <row r="166" spans="2:10" x14ac:dyDescent="0.25">
      <c r="B166" s="76"/>
      <c r="C166" s="76"/>
      <c r="D166" s="76"/>
      <c r="E166" s="76"/>
      <c r="F166" s="76"/>
      <c r="I166" s="29"/>
      <c r="J166" s="29"/>
    </row>
    <row r="167" spans="2:10" ht="18.75" customHeight="1" thickBot="1" x14ac:dyDescent="0.3">
      <c r="B167" s="29" t="s">
        <v>101</v>
      </c>
      <c r="C167" s="29"/>
      <c r="D167" s="29"/>
      <c r="F167" s="76"/>
      <c r="G167" s="29"/>
      <c r="H167" s="29"/>
      <c r="I167" s="29"/>
      <c r="J167" s="29"/>
    </row>
    <row r="168" spans="2:10" s="107" customFormat="1" ht="26.25" customHeight="1" thickBot="1" x14ac:dyDescent="0.3">
      <c r="B168" s="195" t="s">
        <v>45</v>
      </c>
      <c r="C168" s="197" t="s">
        <v>75</v>
      </c>
      <c r="D168" s="198"/>
      <c r="E168" s="199"/>
      <c r="F168" s="72"/>
      <c r="G168" s="195" t="s">
        <v>45</v>
      </c>
      <c r="H168" s="197" t="s">
        <v>75</v>
      </c>
      <c r="I168" s="198"/>
      <c r="J168" s="199"/>
    </row>
    <row r="169" spans="2:10" ht="15.75" thickBot="1" x14ac:dyDescent="0.3">
      <c r="B169" s="196"/>
      <c r="C169" s="127" t="s">
        <v>2</v>
      </c>
      <c r="D169" s="128" t="s">
        <v>3</v>
      </c>
      <c r="E169" s="129" t="s">
        <v>4</v>
      </c>
      <c r="F169" s="73"/>
      <c r="G169" s="200"/>
      <c r="H169" s="127" t="s">
        <v>2</v>
      </c>
      <c r="I169" s="128" t="s">
        <v>3</v>
      </c>
      <c r="J169" s="129" t="s">
        <v>4</v>
      </c>
    </row>
    <row r="170" spans="2:10" x14ac:dyDescent="0.25">
      <c r="B170" s="137" t="s">
        <v>5</v>
      </c>
      <c r="C170" s="38">
        <v>419</v>
      </c>
      <c r="D170" s="38">
        <v>418</v>
      </c>
      <c r="E170" s="37">
        <f t="shared" ref="E170:E187" si="25">SUM(C170:D170)</f>
        <v>837</v>
      </c>
      <c r="F170" s="74"/>
      <c r="G170" s="130" t="s">
        <v>6</v>
      </c>
      <c r="H170" s="40">
        <f>SUM(C170:C171)</f>
        <v>1052</v>
      </c>
      <c r="I170" s="37">
        <f>SUM(D170:D171)</f>
        <v>1017</v>
      </c>
      <c r="J170" s="37">
        <f t="shared" ref="J170:J173" si="26">SUM(H170:I170)</f>
        <v>2069</v>
      </c>
    </row>
    <row r="171" spans="2:10" x14ac:dyDescent="0.25">
      <c r="B171" s="138" t="s">
        <v>7</v>
      </c>
      <c r="C171" s="38">
        <v>633</v>
      </c>
      <c r="D171" s="38">
        <v>599</v>
      </c>
      <c r="E171" s="38">
        <f t="shared" si="25"/>
        <v>1232</v>
      </c>
      <c r="F171" s="73"/>
      <c r="G171" s="131" t="s">
        <v>8</v>
      </c>
      <c r="H171" s="39">
        <f>SUM(C172:C173)</f>
        <v>1538</v>
      </c>
      <c r="I171" s="38">
        <f>SUM(D172:D173)</f>
        <v>1537</v>
      </c>
      <c r="J171" s="38">
        <f t="shared" si="26"/>
        <v>3075</v>
      </c>
    </row>
    <row r="172" spans="2:10" x14ac:dyDescent="0.25">
      <c r="B172" s="137" t="s">
        <v>59</v>
      </c>
      <c r="C172" s="38">
        <v>757</v>
      </c>
      <c r="D172" s="38">
        <v>736</v>
      </c>
      <c r="E172" s="38">
        <f t="shared" si="25"/>
        <v>1493</v>
      </c>
      <c r="F172" s="73"/>
      <c r="G172" s="131" t="s">
        <v>10</v>
      </c>
      <c r="H172" s="39">
        <f>SUM(C174:C182)</f>
        <v>6527</v>
      </c>
      <c r="I172" s="38">
        <f>SUM(D174:D182)</f>
        <v>7484</v>
      </c>
      <c r="J172" s="38">
        <f t="shared" si="26"/>
        <v>14011</v>
      </c>
    </row>
    <row r="173" spans="2:10" ht="15.75" thickBot="1" x14ac:dyDescent="0.3">
      <c r="B173" s="137" t="s">
        <v>11</v>
      </c>
      <c r="C173" s="38">
        <v>781</v>
      </c>
      <c r="D173" s="38">
        <v>801</v>
      </c>
      <c r="E173" s="38">
        <f t="shared" si="25"/>
        <v>1582</v>
      </c>
      <c r="F173" s="73"/>
      <c r="G173" s="131" t="s">
        <v>12</v>
      </c>
      <c r="H173" s="39">
        <f>SUM(C183:C186)</f>
        <v>1343</v>
      </c>
      <c r="I173" s="38">
        <f>SUM(D183:D186)</f>
        <v>1970</v>
      </c>
      <c r="J173" s="38">
        <f t="shared" si="26"/>
        <v>3313</v>
      </c>
    </row>
    <row r="174" spans="2:10" ht="15.75" thickBot="1" x14ac:dyDescent="0.3">
      <c r="B174" s="137" t="s">
        <v>13</v>
      </c>
      <c r="C174" s="38">
        <v>765</v>
      </c>
      <c r="D174" s="38">
        <v>776</v>
      </c>
      <c r="E174" s="38">
        <f t="shared" si="25"/>
        <v>1541</v>
      </c>
      <c r="F174" s="73"/>
      <c r="G174" s="153" t="s">
        <v>14</v>
      </c>
      <c r="H174" s="154">
        <f>SUM(H170:H173)</f>
        <v>10460</v>
      </c>
      <c r="I174" s="154">
        <f t="shared" ref="I174" si="27">SUM(I170:I173)</f>
        <v>12008</v>
      </c>
      <c r="J174" s="140">
        <f t="shared" ref="J174" si="28">SUM(J170:J173)</f>
        <v>22468</v>
      </c>
    </row>
    <row r="175" spans="2:10" ht="15.75" thickBot="1" x14ac:dyDescent="0.3">
      <c r="B175" s="137" t="s">
        <v>15</v>
      </c>
      <c r="C175" s="38">
        <f>832+1</f>
        <v>833</v>
      </c>
      <c r="D175" s="38">
        <v>903</v>
      </c>
      <c r="E175" s="38">
        <f t="shared" si="25"/>
        <v>1736</v>
      </c>
      <c r="F175" s="73"/>
    </row>
    <row r="176" spans="2:10" x14ac:dyDescent="0.25">
      <c r="B176" s="137" t="s">
        <v>16</v>
      </c>
      <c r="C176" s="38">
        <f>846+1</f>
        <v>847</v>
      </c>
      <c r="D176" s="38">
        <v>992</v>
      </c>
      <c r="E176" s="38">
        <f t="shared" si="25"/>
        <v>1839</v>
      </c>
      <c r="F176" s="73"/>
      <c r="G176" s="133" t="s">
        <v>136</v>
      </c>
      <c r="H176" s="37">
        <v>128</v>
      </c>
      <c r="I176" s="135" t="s">
        <v>60</v>
      </c>
      <c r="J176" s="37">
        <f>SUM(C174:C178)</f>
        <v>3906</v>
      </c>
    </row>
    <row r="177" spans="2:10" ht="15.75" thickBot="1" x14ac:dyDescent="0.3">
      <c r="B177" s="137" t="s">
        <v>17</v>
      </c>
      <c r="C177" s="38">
        <v>768</v>
      </c>
      <c r="D177" s="38">
        <v>886</v>
      </c>
      <c r="E177" s="38">
        <f t="shared" si="25"/>
        <v>1654</v>
      </c>
      <c r="F177" s="73"/>
      <c r="G177" s="134" t="s">
        <v>137</v>
      </c>
      <c r="H177" s="38">
        <v>190</v>
      </c>
      <c r="I177" s="136" t="s">
        <v>61</v>
      </c>
      <c r="J177" s="32">
        <f>SUM(D179:D182)</f>
        <v>3061</v>
      </c>
    </row>
    <row r="178" spans="2:10" ht="15.75" thickBot="1" x14ac:dyDescent="0.3">
      <c r="B178" s="137" t="s">
        <v>18</v>
      </c>
      <c r="C178" s="38">
        <v>693</v>
      </c>
      <c r="D178" s="38">
        <v>866</v>
      </c>
      <c r="E178" s="38">
        <f t="shared" si="25"/>
        <v>1559</v>
      </c>
      <c r="F178" s="73"/>
      <c r="G178" s="134" t="s">
        <v>138</v>
      </c>
      <c r="H178" s="38">
        <v>182</v>
      </c>
      <c r="I178" s="29"/>
    </row>
    <row r="179" spans="2:10" x14ac:dyDescent="0.25">
      <c r="B179" s="137" t="s">
        <v>19</v>
      </c>
      <c r="C179" s="38">
        <v>647</v>
      </c>
      <c r="D179" s="38">
        <v>811</v>
      </c>
      <c r="E179" s="38">
        <f t="shared" si="25"/>
        <v>1458</v>
      </c>
      <c r="F179" s="73"/>
      <c r="G179" s="134" t="s">
        <v>87</v>
      </c>
      <c r="H179" s="38">
        <v>155</v>
      </c>
      <c r="I179" s="135" t="s">
        <v>139</v>
      </c>
      <c r="J179" s="37">
        <f>+H183+H184+H185+E172+E173</f>
        <v>3870</v>
      </c>
    </row>
    <row r="180" spans="2:10" ht="15.75" thickBot="1" x14ac:dyDescent="0.3">
      <c r="B180" s="137" t="s">
        <v>20</v>
      </c>
      <c r="C180" s="38">
        <v>675</v>
      </c>
      <c r="D180" s="38">
        <v>764</v>
      </c>
      <c r="E180" s="38">
        <f t="shared" si="25"/>
        <v>1439</v>
      </c>
      <c r="F180" s="73"/>
      <c r="G180" s="134" t="s">
        <v>88</v>
      </c>
      <c r="H180" s="38">
        <v>182</v>
      </c>
      <c r="I180" s="136" t="s">
        <v>63</v>
      </c>
      <c r="J180" s="32">
        <f>SUM(E170:E173)</f>
        <v>5144</v>
      </c>
    </row>
    <row r="181" spans="2:10" x14ac:dyDescent="0.25">
      <c r="B181" s="137" t="s">
        <v>21</v>
      </c>
      <c r="C181" s="38">
        <v>657</v>
      </c>
      <c r="D181" s="38">
        <v>760</v>
      </c>
      <c r="E181" s="38">
        <f t="shared" si="25"/>
        <v>1417</v>
      </c>
      <c r="F181" s="73"/>
      <c r="G181" s="134" t="s">
        <v>142</v>
      </c>
      <c r="H181" s="38">
        <v>218</v>
      </c>
      <c r="I181" s="55"/>
      <c r="J181" s="48"/>
    </row>
    <row r="182" spans="2:10" x14ac:dyDescent="0.25">
      <c r="B182" s="137" t="s">
        <v>22</v>
      </c>
      <c r="C182" s="38">
        <v>642</v>
      </c>
      <c r="D182" s="38">
        <v>726</v>
      </c>
      <c r="E182" s="38">
        <f t="shared" si="25"/>
        <v>1368</v>
      </c>
      <c r="F182" s="73"/>
      <c r="G182" s="134" t="s">
        <v>57</v>
      </c>
      <c r="H182" s="38">
        <v>219</v>
      </c>
      <c r="I182"/>
      <c r="J182" s="99"/>
    </row>
    <row r="183" spans="2:10" x14ac:dyDescent="0.25">
      <c r="B183" s="137" t="s">
        <v>23</v>
      </c>
      <c r="C183" s="38">
        <v>461</v>
      </c>
      <c r="D183" s="38">
        <v>614</v>
      </c>
      <c r="E183" s="38">
        <f t="shared" si="25"/>
        <v>1075</v>
      </c>
      <c r="F183" s="73"/>
      <c r="G183" s="134" t="s">
        <v>141</v>
      </c>
      <c r="H183" s="38">
        <v>262</v>
      </c>
      <c r="J183" s="57"/>
    </row>
    <row r="184" spans="2:10" x14ac:dyDescent="0.25">
      <c r="B184" s="137" t="s">
        <v>24</v>
      </c>
      <c r="C184" s="38">
        <v>356</v>
      </c>
      <c r="D184" s="38">
        <v>447</v>
      </c>
      <c r="E184" s="38">
        <f t="shared" si="25"/>
        <v>803</v>
      </c>
      <c r="F184" s="73"/>
      <c r="G184" s="134" t="s">
        <v>143</v>
      </c>
      <c r="H184" s="38">
        <v>267</v>
      </c>
    </row>
    <row r="185" spans="2:10" x14ac:dyDescent="0.25">
      <c r="B185" s="137" t="s">
        <v>25</v>
      </c>
      <c r="C185" s="38">
        <v>249</v>
      </c>
      <c r="D185" s="38">
        <v>386</v>
      </c>
      <c r="E185" s="38">
        <f t="shared" si="25"/>
        <v>635</v>
      </c>
      <c r="F185" s="57"/>
      <c r="G185" s="134" t="s">
        <v>144</v>
      </c>
      <c r="H185" s="38">
        <v>266</v>
      </c>
      <c r="I185" s="57"/>
      <c r="J185" s="57"/>
    </row>
    <row r="186" spans="2:10" x14ac:dyDescent="0.25">
      <c r="B186" s="137" t="s">
        <v>26</v>
      </c>
      <c r="C186" s="38">
        <v>277</v>
      </c>
      <c r="D186" s="38">
        <v>523</v>
      </c>
      <c r="E186" s="38">
        <f t="shared" si="25"/>
        <v>800</v>
      </c>
      <c r="F186" s="57"/>
      <c r="G186" s="134" t="s">
        <v>58</v>
      </c>
      <c r="H186" s="38">
        <v>292</v>
      </c>
      <c r="I186" s="57"/>
      <c r="J186" s="57"/>
    </row>
    <row r="187" spans="2:10" ht="15.75" thickBot="1" x14ac:dyDescent="0.3">
      <c r="B187" s="137" t="s">
        <v>95</v>
      </c>
      <c r="C187" s="38">
        <f>2+2</f>
        <v>4</v>
      </c>
      <c r="D187" s="38">
        <f>3+2</f>
        <v>5</v>
      </c>
      <c r="E187" s="38">
        <f t="shared" si="25"/>
        <v>9</v>
      </c>
      <c r="F187" s="57"/>
      <c r="G187" s="155" t="s">
        <v>62</v>
      </c>
      <c r="H187" s="32">
        <v>296</v>
      </c>
    </row>
    <row r="188" spans="2:10" ht="15.75" thickBot="1" x14ac:dyDescent="0.3">
      <c r="B188" s="139" t="s">
        <v>14</v>
      </c>
      <c r="C188" s="140">
        <f>SUM(C170:C187)</f>
        <v>10464</v>
      </c>
      <c r="D188" s="140">
        <f>SUM(D170:D187)</f>
        <v>12013</v>
      </c>
      <c r="E188" s="140">
        <f>SUM(E170:E187)</f>
        <v>22477</v>
      </c>
      <c r="F188" s="57"/>
      <c r="G188" s="57"/>
      <c r="H188" s="57"/>
      <c r="I188" s="92"/>
      <c r="J188" s="92"/>
    </row>
    <row r="189" spans="2:10" x14ac:dyDescent="0.25">
      <c r="B189" s="76"/>
      <c r="C189" s="76"/>
      <c r="D189" s="76"/>
      <c r="E189" s="76"/>
      <c r="F189" s="76"/>
      <c r="I189" s="29"/>
      <c r="J189" s="29"/>
    </row>
    <row r="190" spans="2:10" ht="19.5" customHeight="1" thickBot="1" x14ac:dyDescent="0.3">
      <c r="B190" s="29" t="s">
        <v>102</v>
      </c>
      <c r="F190" s="76"/>
      <c r="G190" s="29"/>
      <c r="H190" s="29"/>
      <c r="I190" s="29"/>
      <c r="J190" s="29"/>
    </row>
    <row r="191" spans="2:10" ht="26.25" customHeight="1" thickBot="1" x14ac:dyDescent="0.3">
      <c r="B191" s="195" t="s">
        <v>45</v>
      </c>
      <c r="C191" s="197" t="s">
        <v>76</v>
      </c>
      <c r="D191" s="198"/>
      <c r="E191" s="199"/>
      <c r="G191" s="195" t="s">
        <v>45</v>
      </c>
      <c r="H191" s="197" t="s">
        <v>76</v>
      </c>
      <c r="I191" s="198"/>
      <c r="J191" s="199"/>
    </row>
    <row r="192" spans="2:10" ht="15.75" thickBot="1" x14ac:dyDescent="0.3">
      <c r="B192" s="196"/>
      <c r="C192" s="127" t="s">
        <v>2</v>
      </c>
      <c r="D192" s="128" t="s">
        <v>3</v>
      </c>
      <c r="E192" s="129" t="s">
        <v>4</v>
      </c>
      <c r="F192" s="73"/>
      <c r="G192" s="200"/>
      <c r="H192" s="127" t="s">
        <v>2</v>
      </c>
      <c r="I192" s="128" t="s">
        <v>3</v>
      </c>
      <c r="J192" s="129" t="s">
        <v>4</v>
      </c>
    </row>
    <row r="193" spans="2:10" x14ac:dyDescent="0.25">
      <c r="B193" s="137" t="s">
        <v>5</v>
      </c>
      <c r="C193" s="38">
        <v>595</v>
      </c>
      <c r="D193" s="38">
        <v>593</v>
      </c>
      <c r="E193" s="37">
        <f>SUM(C193:D193)</f>
        <v>1188</v>
      </c>
      <c r="F193" s="74"/>
      <c r="G193" s="130" t="s">
        <v>6</v>
      </c>
      <c r="H193" s="40">
        <f>SUM(C193:C194)</f>
        <v>1586</v>
      </c>
      <c r="I193" s="37">
        <f>SUM(D193:D194)</f>
        <v>1520</v>
      </c>
      <c r="J193" s="37">
        <f t="shared" ref="J193:J196" si="29">SUM(H193:I193)</f>
        <v>3106</v>
      </c>
    </row>
    <row r="194" spans="2:10" x14ac:dyDescent="0.25">
      <c r="B194" s="138" t="s">
        <v>7</v>
      </c>
      <c r="C194" s="38">
        <v>991</v>
      </c>
      <c r="D194" s="38">
        <v>927</v>
      </c>
      <c r="E194" s="38">
        <f t="shared" ref="E194:E210" si="30">SUM(C194:D194)</f>
        <v>1918</v>
      </c>
      <c r="F194" s="73"/>
      <c r="G194" s="131" t="s">
        <v>8</v>
      </c>
      <c r="H194" s="39">
        <f>SUM(C195:C196)</f>
        <v>2450</v>
      </c>
      <c r="I194" s="38">
        <f>SUM(D195:D196)</f>
        <v>2411</v>
      </c>
      <c r="J194" s="38">
        <f t="shared" si="29"/>
        <v>4861</v>
      </c>
    </row>
    <row r="195" spans="2:10" x14ac:dyDescent="0.25">
      <c r="B195" s="137" t="s">
        <v>59</v>
      </c>
      <c r="C195" s="38">
        <v>1242</v>
      </c>
      <c r="D195" s="38">
        <v>1206</v>
      </c>
      <c r="E195" s="38">
        <f t="shared" si="30"/>
        <v>2448</v>
      </c>
      <c r="F195" s="73"/>
      <c r="G195" s="131" t="s">
        <v>10</v>
      </c>
      <c r="H195" s="39">
        <f>SUM(C197:C205)</f>
        <v>8520</v>
      </c>
      <c r="I195" s="38">
        <f>SUM(D197:D205)</f>
        <v>9601</v>
      </c>
      <c r="J195" s="38">
        <f t="shared" si="29"/>
        <v>18121</v>
      </c>
    </row>
    <row r="196" spans="2:10" ht="15.75" thickBot="1" x14ac:dyDescent="0.3">
      <c r="B196" s="137" t="s">
        <v>11</v>
      </c>
      <c r="C196" s="38">
        <v>1208</v>
      </c>
      <c r="D196" s="38">
        <v>1205</v>
      </c>
      <c r="E196" s="38">
        <f t="shared" si="30"/>
        <v>2413</v>
      </c>
      <c r="F196" s="73"/>
      <c r="G196" s="131" t="s">
        <v>12</v>
      </c>
      <c r="H196" s="39">
        <f>SUM(C206:C209)</f>
        <v>1115</v>
      </c>
      <c r="I196" s="38">
        <f>SUM(D206:D209)</f>
        <v>1558</v>
      </c>
      <c r="J196" s="38">
        <f t="shared" si="29"/>
        <v>2673</v>
      </c>
    </row>
    <row r="197" spans="2:10" ht="15.75" thickBot="1" x14ac:dyDescent="0.3">
      <c r="B197" s="137" t="s">
        <v>13</v>
      </c>
      <c r="C197" s="38">
        <v>1130</v>
      </c>
      <c r="D197" s="38">
        <v>1136</v>
      </c>
      <c r="E197" s="38">
        <f t="shared" si="30"/>
        <v>2266</v>
      </c>
      <c r="F197" s="73"/>
      <c r="G197" s="153" t="s">
        <v>14</v>
      </c>
      <c r="H197" s="154">
        <f>SUM(H193:H196)</f>
        <v>13671</v>
      </c>
      <c r="I197" s="154">
        <f t="shared" ref="I197" si="31">SUM(I193:I196)</f>
        <v>15090</v>
      </c>
      <c r="J197" s="140">
        <f t="shared" ref="J197" si="32">SUM(J193:J196)</f>
        <v>28761</v>
      </c>
    </row>
    <row r="198" spans="2:10" ht="15.75" thickBot="1" x14ac:dyDescent="0.3">
      <c r="B198" s="137" t="s">
        <v>15</v>
      </c>
      <c r="C198" s="38">
        <f>1131+1</f>
        <v>1132</v>
      </c>
      <c r="D198" s="38">
        <v>1166</v>
      </c>
      <c r="E198" s="38">
        <f t="shared" si="30"/>
        <v>2298</v>
      </c>
      <c r="F198" s="73"/>
    </row>
    <row r="199" spans="2:10" x14ac:dyDescent="0.25">
      <c r="B199" s="137" t="s">
        <v>16</v>
      </c>
      <c r="C199" s="38">
        <v>1091</v>
      </c>
      <c r="D199" s="38">
        <v>1235</v>
      </c>
      <c r="E199" s="38">
        <f t="shared" si="30"/>
        <v>2326</v>
      </c>
      <c r="F199" s="73"/>
      <c r="G199" s="133" t="s">
        <v>136</v>
      </c>
      <c r="H199" s="37">
        <v>159</v>
      </c>
      <c r="I199" s="135" t="s">
        <v>60</v>
      </c>
      <c r="J199" s="37">
        <f>SUM(C197:C201)</f>
        <v>5310</v>
      </c>
    </row>
    <row r="200" spans="2:10" ht="15.75" thickBot="1" x14ac:dyDescent="0.3">
      <c r="B200" s="137" t="s">
        <v>17</v>
      </c>
      <c r="C200" s="38">
        <v>982</v>
      </c>
      <c r="D200" s="38">
        <v>1209</v>
      </c>
      <c r="E200" s="38">
        <f t="shared" si="30"/>
        <v>2191</v>
      </c>
      <c r="F200" s="73"/>
      <c r="G200" s="134" t="s">
        <v>137</v>
      </c>
      <c r="H200" s="38">
        <v>254</v>
      </c>
      <c r="I200" s="136" t="s">
        <v>61</v>
      </c>
      <c r="J200" s="32">
        <f>SUM(D202:D205)</f>
        <v>3751</v>
      </c>
    </row>
    <row r="201" spans="2:10" ht="15.75" thickBot="1" x14ac:dyDescent="0.3">
      <c r="B201" s="137" t="s">
        <v>18</v>
      </c>
      <c r="C201" s="38">
        <v>975</v>
      </c>
      <c r="D201" s="38">
        <v>1104</v>
      </c>
      <c r="E201" s="38">
        <f t="shared" si="30"/>
        <v>2079</v>
      </c>
      <c r="F201" s="73"/>
      <c r="G201" s="134" t="s">
        <v>138</v>
      </c>
      <c r="H201" s="38">
        <v>267</v>
      </c>
      <c r="I201" s="29"/>
    </row>
    <row r="202" spans="2:10" x14ac:dyDescent="0.25">
      <c r="B202" s="137" t="s">
        <v>19</v>
      </c>
      <c r="C202" s="38">
        <v>877</v>
      </c>
      <c r="D202" s="38">
        <v>1074</v>
      </c>
      <c r="E202" s="38">
        <f t="shared" si="30"/>
        <v>1951</v>
      </c>
      <c r="F202" s="73"/>
      <c r="G202" s="134" t="s">
        <v>87</v>
      </c>
      <c r="H202" s="38">
        <v>227</v>
      </c>
      <c r="I202" s="135" t="s">
        <v>139</v>
      </c>
      <c r="J202" s="37">
        <f>+H206+H207+H208+E195+E196</f>
        <v>6070</v>
      </c>
    </row>
    <row r="203" spans="2:10" ht="15.75" thickBot="1" x14ac:dyDescent="0.3">
      <c r="B203" s="137" t="s">
        <v>20</v>
      </c>
      <c r="C203" s="38">
        <v>860</v>
      </c>
      <c r="D203" s="38">
        <v>1018</v>
      </c>
      <c r="E203" s="38">
        <f t="shared" si="30"/>
        <v>1878</v>
      </c>
      <c r="F203" s="73"/>
      <c r="G203" s="134" t="s">
        <v>88</v>
      </c>
      <c r="H203" s="38">
        <v>281</v>
      </c>
      <c r="I203" s="136" t="s">
        <v>63</v>
      </c>
      <c r="J203" s="32">
        <f>SUM(E193:E196)</f>
        <v>7967</v>
      </c>
    </row>
    <row r="204" spans="2:10" x14ac:dyDescent="0.25">
      <c r="B204" s="137" t="s">
        <v>21</v>
      </c>
      <c r="C204" s="38">
        <v>825</v>
      </c>
      <c r="D204" s="38">
        <v>967</v>
      </c>
      <c r="E204" s="38">
        <f t="shared" si="30"/>
        <v>1792</v>
      </c>
      <c r="F204" s="73"/>
      <c r="G204" s="134" t="s">
        <v>142</v>
      </c>
      <c r="H204" s="38">
        <v>350</v>
      </c>
      <c r="I204" s="55"/>
      <c r="J204" s="48"/>
    </row>
    <row r="205" spans="2:10" x14ac:dyDescent="0.25">
      <c r="B205" s="137" t="s">
        <v>22</v>
      </c>
      <c r="C205" s="38">
        <v>648</v>
      </c>
      <c r="D205" s="38">
        <v>692</v>
      </c>
      <c r="E205" s="38">
        <f t="shared" si="30"/>
        <v>1340</v>
      </c>
      <c r="F205" s="73"/>
      <c r="G205" s="134" t="s">
        <v>57</v>
      </c>
      <c r="H205" s="38">
        <v>359</v>
      </c>
      <c r="I205"/>
      <c r="J205" s="99"/>
    </row>
    <row r="206" spans="2:10" x14ac:dyDescent="0.25">
      <c r="B206" s="137" t="s">
        <v>23</v>
      </c>
      <c r="C206" s="38">
        <v>429</v>
      </c>
      <c r="D206" s="38">
        <v>547</v>
      </c>
      <c r="E206" s="38">
        <f t="shared" si="30"/>
        <v>976</v>
      </c>
      <c r="F206" s="73"/>
      <c r="G206" s="134" t="s">
        <v>141</v>
      </c>
      <c r="H206" s="38">
        <v>382</v>
      </c>
      <c r="J206" s="57"/>
    </row>
    <row r="207" spans="2:10" x14ac:dyDescent="0.25">
      <c r="B207" s="137" t="s">
        <v>24</v>
      </c>
      <c r="C207" s="38">
        <v>304</v>
      </c>
      <c r="D207" s="38">
        <v>382</v>
      </c>
      <c r="E207" s="38">
        <f t="shared" si="30"/>
        <v>686</v>
      </c>
      <c r="F207" s="73"/>
      <c r="G207" s="134" t="s">
        <v>143</v>
      </c>
      <c r="H207" s="38">
        <v>409</v>
      </c>
    </row>
    <row r="208" spans="2:10" x14ac:dyDescent="0.25">
      <c r="B208" s="137" t="s">
        <v>25</v>
      </c>
      <c r="C208" s="38">
        <v>175</v>
      </c>
      <c r="D208" s="38">
        <v>281</v>
      </c>
      <c r="E208" s="38">
        <f t="shared" si="30"/>
        <v>456</v>
      </c>
      <c r="F208" s="57"/>
      <c r="G208" s="134" t="s">
        <v>144</v>
      </c>
      <c r="H208" s="38">
        <v>418</v>
      </c>
      <c r="I208" s="57"/>
      <c r="J208" s="57"/>
    </row>
    <row r="209" spans="2:10" x14ac:dyDescent="0.25">
      <c r="B209" s="137" t="s">
        <v>26</v>
      </c>
      <c r="C209" s="38">
        <v>207</v>
      </c>
      <c r="D209" s="38">
        <v>348</v>
      </c>
      <c r="E209" s="38">
        <f t="shared" si="30"/>
        <v>555</v>
      </c>
      <c r="F209" s="57"/>
      <c r="G209" s="134" t="s">
        <v>58</v>
      </c>
      <c r="H209" s="38">
        <v>495</v>
      </c>
      <c r="I209" s="57"/>
      <c r="J209" s="57"/>
    </row>
    <row r="210" spans="2:10" ht="15.75" thickBot="1" x14ac:dyDescent="0.3">
      <c r="B210" s="137" t="s">
        <v>95</v>
      </c>
      <c r="C210" s="38">
        <f>2+2</f>
        <v>4</v>
      </c>
      <c r="D210" s="38">
        <f>2+1</f>
        <v>3</v>
      </c>
      <c r="E210" s="38">
        <f t="shared" si="30"/>
        <v>7</v>
      </c>
      <c r="F210" s="57"/>
      <c r="G210" s="155" t="s">
        <v>62</v>
      </c>
      <c r="H210" s="32">
        <v>300</v>
      </c>
    </row>
    <row r="211" spans="2:10" ht="15.75" thickBot="1" x14ac:dyDescent="0.3">
      <c r="B211" s="139" t="s">
        <v>14</v>
      </c>
      <c r="C211" s="140">
        <f>SUM(C193:C210)</f>
        <v>13675</v>
      </c>
      <c r="D211" s="140">
        <f>SUM(D193:D210)</f>
        <v>15093</v>
      </c>
      <c r="E211" s="140">
        <f>SUM(E193:E210)</f>
        <v>28768</v>
      </c>
      <c r="F211" s="57"/>
      <c r="G211" s="57"/>
      <c r="H211" s="57"/>
      <c r="I211" s="92"/>
      <c r="J211" s="92"/>
    </row>
    <row r="212" spans="2:10" x14ac:dyDescent="0.25">
      <c r="F212" s="52"/>
    </row>
    <row r="213" spans="2:10" ht="21.75" customHeight="1" thickBot="1" x14ac:dyDescent="0.3">
      <c r="B213" s="29" t="s">
        <v>103</v>
      </c>
      <c r="F213" s="76"/>
      <c r="G213" s="29"/>
      <c r="H213" s="29"/>
      <c r="I213" s="29"/>
      <c r="J213" s="29"/>
    </row>
    <row r="214" spans="2:10" ht="26.25" customHeight="1" thickBot="1" x14ac:dyDescent="0.3">
      <c r="B214" s="195" t="s">
        <v>45</v>
      </c>
      <c r="C214" s="197" t="s">
        <v>77</v>
      </c>
      <c r="D214" s="198"/>
      <c r="E214" s="199"/>
      <c r="G214" s="195" t="s">
        <v>45</v>
      </c>
      <c r="H214" s="197" t="s">
        <v>77</v>
      </c>
      <c r="I214" s="198"/>
      <c r="J214" s="199"/>
    </row>
    <row r="215" spans="2:10" ht="15.75" thickBot="1" x14ac:dyDescent="0.3">
      <c r="B215" s="196"/>
      <c r="C215" s="127" t="s">
        <v>2</v>
      </c>
      <c r="D215" s="128" t="s">
        <v>3</v>
      </c>
      <c r="E215" s="129" t="s">
        <v>4</v>
      </c>
      <c r="F215" s="73"/>
      <c r="G215" s="200"/>
      <c r="H215" s="127" t="s">
        <v>2</v>
      </c>
      <c r="I215" s="128" t="s">
        <v>3</v>
      </c>
      <c r="J215" s="129" t="s">
        <v>4</v>
      </c>
    </row>
    <row r="216" spans="2:10" x14ac:dyDescent="0.25">
      <c r="B216" s="137" t="s">
        <v>5</v>
      </c>
      <c r="C216" s="38">
        <v>10</v>
      </c>
      <c r="D216" s="38">
        <v>5</v>
      </c>
      <c r="E216" s="37">
        <f t="shared" ref="E216:E233" si="33">SUM(C216:D216)</f>
        <v>15</v>
      </c>
      <c r="F216" s="74"/>
      <c r="G216" s="130" t="s">
        <v>6</v>
      </c>
      <c r="H216" s="40">
        <f>SUM(C216:C217)</f>
        <v>23</v>
      </c>
      <c r="I216" s="37">
        <f>SUM(D216:D217)</f>
        <v>15</v>
      </c>
      <c r="J216" s="37">
        <f t="shared" ref="J216:J219" si="34">SUM(H216:I216)</f>
        <v>38</v>
      </c>
    </row>
    <row r="217" spans="2:10" x14ac:dyDescent="0.25">
      <c r="B217" s="138" t="s">
        <v>7</v>
      </c>
      <c r="C217" s="38">
        <v>13</v>
      </c>
      <c r="D217" s="38">
        <v>10</v>
      </c>
      <c r="E217" s="38">
        <f t="shared" si="33"/>
        <v>23</v>
      </c>
      <c r="F217" s="73"/>
      <c r="G217" s="131" t="s">
        <v>8</v>
      </c>
      <c r="H217" s="39">
        <f>SUM(C218:C219)</f>
        <v>62</v>
      </c>
      <c r="I217" s="38">
        <f>SUM(D218:D219)</f>
        <v>50</v>
      </c>
      <c r="J217" s="38">
        <f t="shared" si="34"/>
        <v>112</v>
      </c>
    </row>
    <row r="218" spans="2:10" x14ac:dyDescent="0.25">
      <c r="B218" s="137" t="s">
        <v>59</v>
      </c>
      <c r="C218" s="38">
        <v>24</v>
      </c>
      <c r="D218" s="38">
        <v>21</v>
      </c>
      <c r="E218" s="38">
        <f t="shared" si="33"/>
        <v>45</v>
      </c>
      <c r="F218" s="73"/>
      <c r="G218" s="131" t="s">
        <v>10</v>
      </c>
      <c r="H218" s="39">
        <f>SUM(C220:C228)</f>
        <v>329</v>
      </c>
      <c r="I218" s="38">
        <f>SUM(D220:D228)</f>
        <v>313</v>
      </c>
      <c r="J218" s="38">
        <f t="shared" si="34"/>
        <v>642</v>
      </c>
    </row>
    <row r="219" spans="2:10" ht="15.75" thickBot="1" x14ac:dyDescent="0.3">
      <c r="B219" s="137" t="s">
        <v>11</v>
      </c>
      <c r="C219" s="38">
        <v>38</v>
      </c>
      <c r="D219" s="38">
        <v>29</v>
      </c>
      <c r="E219" s="38">
        <f t="shared" si="33"/>
        <v>67</v>
      </c>
      <c r="F219" s="73"/>
      <c r="G219" s="131" t="s">
        <v>12</v>
      </c>
      <c r="H219" s="39">
        <f>SUM(C229:C232)</f>
        <v>91</v>
      </c>
      <c r="I219" s="38">
        <f>SUM(D229:D232)</f>
        <v>105</v>
      </c>
      <c r="J219" s="38">
        <f t="shared" si="34"/>
        <v>196</v>
      </c>
    </row>
    <row r="220" spans="2:10" ht="15.75" thickBot="1" x14ac:dyDescent="0.3">
      <c r="B220" s="137" t="s">
        <v>13</v>
      </c>
      <c r="C220" s="38">
        <v>33</v>
      </c>
      <c r="D220" s="38">
        <v>28</v>
      </c>
      <c r="E220" s="38">
        <f t="shared" si="33"/>
        <v>61</v>
      </c>
      <c r="F220" s="73"/>
      <c r="G220" s="153" t="s">
        <v>14</v>
      </c>
      <c r="H220" s="154">
        <f>SUM(H216:H219)</f>
        <v>505</v>
      </c>
      <c r="I220" s="154">
        <f t="shared" ref="I220" si="35">SUM(I216:I219)</f>
        <v>483</v>
      </c>
      <c r="J220" s="140">
        <f t="shared" ref="J220" si="36">SUM(J216:J219)</f>
        <v>988</v>
      </c>
    </row>
    <row r="221" spans="2:10" ht="15.75" thickBot="1" x14ac:dyDescent="0.3">
      <c r="B221" s="137" t="s">
        <v>15</v>
      </c>
      <c r="C221" s="38">
        <v>32</v>
      </c>
      <c r="D221" s="38">
        <v>30</v>
      </c>
      <c r="E221" s="38">
        <f t="shared" si="33"/>
        <v>62</v>
      </c>
      <c r="F221" s="73"/>
    </row>
    <row r="222" spans="2:10" x14ac:dyDescent="0.25">
      <c r="B222" s="137" t="s">
        <v>16</v>
      </c>
      <c r="C222" s="38">
        <v>41</v>
      </c>
      <c r="D222" s="38">
        <v>40</v>
      </c>
      <c r="E222" s="38">
        <f t="shared" si="33"/>
        <v>81</v>
      </c>
      <c r="F222" s="73"/>
      <c r="G222" s="133" t="s">
        <v>136</v>
      </c>
      <c r="H222" s="37">
        <v>1</v>
      </c>
      <c r="I222" s="135" t="s">
        <v>60</v>
      </c>
      <c r="J222" s="37">
        <f>SUM(C220:C224)</f>
        <v>164</v>
      </c>
    </row>
    <row r="223" spans="2:10" ht="15.75" thickBot="1" x14ac:dyDescent="0.3">
      <c r="B223" s="137" t="s">
        <v>17</v>
      </c>
      <c r="C223" s="38">
        <v>27</v>
      </c>
      <c r="D223" s="38">
        <v>29</v>
      </c>
      <c r="E223" s="38">
        <f t="shared" si="33"/>
        <v>56</v>
      </c>
      <c r="F223" s="73"/>
      <c r="G223" s="134" t="s">
        <v>137</v>
      </c>
      <c r="H223" s="38">
        <v>1</v>
      </c>
      <c r="I223" s="136" t="s">
        <v>61</v>
      </c>
      <c r="J223" s="32">
        <f>SUM(D225:D228)</f>
        <v>158</v>
      </c>
    </row>
    <row r="224" spans="2:10" ht="15.75" thickBot="1" x14ac:dyDescent="0.3">
      <c r="B224" s="137" t="s">
        <v>18</v>
      </c>
      <c r="C224" s="38">
        <f>30+1</f>
        <v>31</v>
      </c>
      <c r="D224" s="38">
        <v>28</v>
      </c>
      <c r="E224" s="38">
        <f t="shared" si="33"/>
        <v>59</v>
      </c>
      <c r="F224" s="73"/>
      <c r="G224" s="134" t="s">
        <v>138</v>
      </c>
      <c r="H224" s="38">
        <v>3</v>
      </c>
      <c r="I224" s="29"/>
    </row>
    <row r="225" spans="2:10" x14ac:dyDescent="0.25">
      <c r="B225" s="137" t="s">
        <v>19</v>
      </c>
      <c r="C225" s="38">
        <v>35</v>
      </c>
      <c r="D225" s="38">
        <v>33</v>
      </c>
      <c r="E225" s="38">
        <f t="shared" si="33"/>
        <v>68</v>
      </c>
      <c r="F225" s="73"/>
      <c r="G225" s="134" t="s">
        <v>87</v>
      </c>
      <c r="H225" s="38">
        <v>7</v>
      </c>
      <c r="I225" s="135" t="s">
        <v>139</v>
      </c>
      <c r="J225" s="37">
        <f>+H230+H231+H232+E218+E219</f>
        <v>135</v>
      </c>
    </row>
    <row r="226" spans="2:10" ht="15.75" thickBot="1" x14ac:dyDescent="0.3">
      <c r="B226" s="137" t="s">
        <v>20</v>
      </c>
      <c r="C226" s="38">
        <v>44</v>
      </c>
      <c r="D226" s="38">
        <v>37</v>
      </c>
      <c r="E226" s="38">
        <f t="shared" si="33"/>
        <v>81</v>
      </c>
      <c r="F226" s="73"/>
      <c r="G226" s="134" t="s">
        <v>88</v>
      </c>
      <c r="H226" s="38">
        <v>3</v>
      </c>
      <c r="I226" s="136" t="s">
        <v>63</v>
      </c>
      <c r="J226" s="32">
        <f>SUM(E216:E219)</f>
        <v>150</v>
      </c>
    </row>
    <row r="227" spans="2:10" x14ac:dyDescent="0.25">
      <c r="B227" s="137" t="s">
        <v>21</v>
      </c>
      <c r="C227" s="38">
        <v>45</v>
      </c>
      <c r="D227" s="38">
        <v>44</v>
      </c>
      <c r="E227" s="38">
        <f t="shared" si="33"/>
        <v>89</v>
      </c>
      <c r="F227" s="73"/>
      <c r="G227" s="134" t="s">
        <v>142</v>
      </c>
      <c r="H227" s="38">
        <v>6</v>
      </c>
      <c r="I227" s="55"/>
      <c r="J227" s="48"/>
    </row>
    <row r="228" spans="2:10" x14ac:dyDescent="0.25">
      <c r="B228" s="137" t="s">
        <v>22</v>
      </c>
      <c r="C228" s="38">
        <v>41</v>
      </c>
      <c r="D228" s="38">
        <v>44</v>
      </c>
      <c r="E228" s="38">
        <f t="shared" si="33"/>
        <v>85</v>
      </c>
      <c r="F228" s="73"/>
      <c r="G228" s="134" t="s">
        <v>57</v>
      </c>
      <c r="H228" s="38">
        <v>2</v>
      </c>
      <c r="I228"/>
      <c r="J228" s="99"/>
    </row>
    <row r="229" spans="2:10" x14ac:dyDescent="0.25">
      <c r="B229" s="137" t="s">
        <v>23</v>
      </c>
      <c r="C229" s="38">
        <v>30</v>
      </c>
      <c r="D229" s="38">
        <v>32</v>
      </c>
      <c r="E229" s="38">
        <f t="shared" si="33"/>
        <v>62</v>
      </c>
      <c r="F229" s="73"/>
      <c r="G229" s="134" t="s">
        <v>141</v>
      </c>
      <c r="H229" s="38">
        <v>6</v>
      </c>
      <c r="J229" s="57"/>
    </row>
    <row r="230" spans="2:10" x14ac:dyDescent="0.25">
      <c r="B230" s="137" t="s">
        <v>24</v>
      </c>
      <c r="C230" s="38">
        <v>19</v>
      </c>
      <c r="D230" s="38">
        <v>23</v>
      </c>
      <c r="E230" s="38">
        <f t="shared" si="33"/>
        <v>42</v>
      </c>
      <c r="F230" s="73"/>
      <c r="G230" s="134" t="s">
        <v>143</v>
      </c>
      <c r="H230" s="38">
        <v>7</v>
      </c>
    </row>
    <row r="231" spans="2:10" x14ac:dyDescent="0.25">
      <c r="B231" s="137" t="s">
        <v>25</v>
      </c>
      <c r="C231" s="38">
        <v>19</v>
      </c>
      <c r="D231" s="38">
        <v>21</v>
      </c>
      <c r="E231" s="38">
        <f t="shared" si="33"/>
        <v>40</v>
      </c>
      <c r="F231" s="57"/>
      <c r="G231" s="134" t="s">
        <v>144</v>
      </c>
      <c r="H231" s="38">
        <v>2</v>
      </c>
      <c r="I231" s="57"/>
      <c r="J231" s="57"/>
    </row>
    <row r="232" spans="2:10" x14ac:dyDescent="0.25">
      <c r="B232" s="137" t="s">
        <v>26</v>
      </c>
      <c r="C232" s="38">
        <v>23</v>
      </c>
      <c r="D232" s="38">
        <v>29</v>
      </c>
      <c r="E232" s="38">
        <f t="shared" si="33"/>
        <v>52</v>
      </c>
      <c r="F232" s="57"/>
      <c r="G232" s="134" t="s">
        <v>58</v>
      </c>
      <c r="H232" s="38">
        <v>14</v>
      </c>
      <c r="I232" s="57"/>
      <c r="J232" s="57"/>
    </row>
    <row r="233" spans="2:10" ht="15.75" thickBot="1" x14ac:dyDescent="0.3">
      <c r="B233" s="137" t="s">
        <v>95</v>
      </c>
      <c r="C233" s="38">
        <v>1</v>
      </c>
      <c r="D233" s="38"/>
      <c r="E233" s="38">
        <f t="shared" si="33"/>
        <v>1</v>
      </c>
      <c r="F233" s="57"/>
      <c r="G233" s="155" t="s">
        <v>62</v>
      </c>
      <c r="H233" s="32">
        <v>22</v>
      </c>
    </row>
    <row r="234" spans="2:10" ht="15.75" thickBot="1" x14ac:dyDescent="0.3">
      <c r="B234" s="139" t="s">
        <v>14</v>
      </c>
      <c r="C234" s="140">
        <f>SUM(C216:C233)</f>
        <v>506</v>
      </c>
      <c r="D234" s="140">
        <f>SUM(D216:D233)</f>
        <v>483</v>
      </c>
      <c r="E234" s="140">
        <f>SUM(E216:E233)</f>
        <v>989</v>
      </c>
      <c r="F234" s="57"/>
      <c r="G234" s="57"/>
      <c r="H234" s="57"/>
      <c r="I234" s="92"/>
      <c r="J234" s="92"/>
    </row>
    <row r="235" spans="2:10" x14ac:dyDescent="0.25">
      <c r="B235" s="76"/>
      <c r="C235" s="76"/>
      <c r="D235" s="76"/>
      <c r="E235" s="76"/>
      <c r="F235" s="76"/>
      <c r="I235" s="29"/>
      <c r="J235" s="29"/>
    </row>
    <row r="236" spans="2:10" ht="21" customHeight="1" thickBot="1" x14ac:dyDescent="0.3">
      <c r="B236" s="29" t="s">
        <v>104</v>
      </c>
      <c r="F236" s="76"/>
      <c r="G236" s="29"/>
      <c r="H236" s="29"/>
      <c r="I236" s="29"/>
      <c r="J236" s="29"/>
    </row>
    <row r="237" spans="2:10" ht="25.5" customHeight="1" thickBot="1" x14ac:dyDescent="0.3">
      <c r="B237" s="195" t="s">
        <v>45</v>
      </c>
      <c r="C237" s="197" t="s">
        <v>78</v>
      </c>
      <c r="D237" s="198"/>
      <c r="E237" s="199"/>
      <c r="G237" s="195" t="s">
        <v>45</v>
      </c>
      <c r="H237" s="197" t="s">
        <v>78</v>
      </c>
      <c r="I237" s="198"/>
      <c r="J237" s="199"/>
    </row>
    <row r="238" spans="2:10" ht="15.75" thickBot="1" x14ac:dyDescent="0.3">
      <c r="B238" s="196"/>
      <c r="C238" s="127" t="s">
        <v>2</v>
      </c>
      <c r="D238" s="128" t="s">
        <v>3</v>
      </c>
      <c r="E238" s="129" t="s">
        <v>4</v>
      </c>
      <c r="F238" s="73"/>
      <c r="G238" s="200"/>
      <c r="H238" s="127" t="s">
        <v>2</v>
      </c>
      <c r="I238" s="128" t="s">
        <v>3</v>
      </c>
      <c r="J238" s="129" t="s">
        <v>4</v>
      </c>
    </row>
    <row r="239" spans="2:10" x14ac:dyDescent="0.25">
      <c r="B239" s="137" t="s">
        <v>5</v>
      </c>
      <c r="C239" s="38">
        <v>6</v>
      </c>
      <c r="D239" s="38">
        <v>5</v>
      </c>
      <c r="E239" s="37">
        <f t="shared" ref="E239:E256" si="37">SUM(C239:D239)</f>
        <v>11</v>
      </c>
      <c r="F239" s="74"/>
      <c r="G239" s="130" t="s">
        <v>6</v>
      </c>
      <c r="H239" s="40">
        <f>SUM(C239:C240)</f>
        <v>22</v>
      </c>
      <c r="I239" s="37">
        <f>SUM(D239:D240)</f>
        <v>16</v>
      </c>
      <c r="J239" s="37">
        <f t="shared" ref="J239:J242" si="38">SUM(H239:I239)</f>
        <v>38</v>
      </c>
    </row>
    <row r="240" spans="2:10" x14ac:dyDescent="0.25">
      <c r="B240" s="138" t="s">
        <v>7</v>
      </c>
      <c r="C240" s="38">
        <v>16</v>
      </c>
      <c r="D240" s="38">
        <v>11</v>
      </c>
      <c r="E240" s="38">
        <f t="shared" si="37"/>
        <v>27</v>
      </c>
      <c r="F240" s="73"/>
      <c r="G240" s="131" t="s">
        <v>8</v>
      </c>
      <c r="H240" s="39">
        <f>SUM(C241:C242)</f>
        <v>27</v>
      </c>
      <c r="I240" s="38">
        <f>SUM(D241:D242)</f>
        <v>37</v>
      </c>
      <c r="J240" s="38">
        <f t="shared" si="38"/>
        <v>64</v>
      </c>
    </row>
    <row r="241" spans="2:10" x14ac:dyDescent="0.25">
      <c r="B241" s="137" t="s">
        <v>59</v>
      </c>
      <c r="C241" s="38">
        <v>14</v>
      </c>
      <c r="D241" s="38">
        <v>24</v>
      </c>
      <c r="E241" s="38">
        <f t="shared" si="37"/>
        <v>38</v>
      </c>
      <c r="F241" s="73"/>
      <c r="G241" s="131" t="s">
        <v>10</v>
      </c>
      <c r="H241" s="39">
        <f>SUM(C243:C251)</f>
        <v>142</v>
      </c>
      <c r="I241" s="38">
        <f>SUM(D243:D251)</f>
        <v>167</v>
      </c>
      <c r="J241" s="38">
        <f t="shared" si="38"/>
        <v>309</v>
      </c>
    </row>
    <row r="242" spans="2:10" ht="15.75" thickBot="1" x14ac:dyDescent="0.3">
      <c r="B242" s="137" t="s">
        <v>11</v>
      </c>
      <c r="C242" s="38">
        <v>13</v>
      </c>
      <c r="D242" s="38">
        <v>13</v>
      </c>
      <c r="E242" s="38">
        <f t="shared" si="37"/>
        <v>26</v>
      </c>
      <c r="F242" s="73"/>
      <c r="G242" s="131" t="s">
        <v>12</v>
      </c>
      <c r="H242" s="39">
        <f>SUM(C252:C255)</f>
        <v>59</v>
      </c>
      <c r="I242" s="38">
        <f>SUM(D252:D255)</f>
        <v>46</v>
      </c>
      <c r="J242" s="38">
        <f t="shared" si="38"/>
        <v>105</v>
      </c>
    </row>
    <row r="243" spans="2:10" ht="15.75" thickBot="1" x14ac:dyDescent="0.3">
      <c r="B243" s="137" t="s">
        <v>13</v>
      </c>
      <c r="C243" s="38">
        <v>10</v>
      </c>
      <c r="D243" s="38">
        <v>19</v>
      </c>
      <c r="E243" s="38">
        <f t="shared" si="37"/>
        <v>29</v>
      </c>
      <c r="F243" s="73"/>
      <c r="G243" s="153" t="s">
        <v>14</v>
      </c>
      <c r="H243" s="154">
        <f>SUM(H239:H242)</f>
        <v>250</v>
      </c>
      <c r="I243" s="154">
        <f t="shared" ref="I243" si="39">SUM(I239:I242)</f>
        <v>266</v>
      </c>
      <c r="J243" s="140">
        <f t="shared" ref="J243" si="40">SUM(J239:J242)</f>
        <v>516</v>
      </c>
    </row>
    <row r="244" spans="2:10" ht="15.75" thickBot="1" x14ac:dyDescent="0.3">
      <c r="B244" s="137" t="s">
        <v>15</v>
      </c>
      <c r="C244" s="38">
        <v>14</v>
      </c>
      <c r="D244" s="38">
        <v>13</v>
      </c>
      <c r="E244" s="38">
        <f t="shared" si="37"/>
        <v>27</v>
      </c>
      <c r="F244" s="73"/>
    </row>
    <row r="245" spans="2:10" x14ac:dyDescent="0.25">
      <c r="B245" s="137" t="s">
        <v>16</v>
      </c>
      <c r="C245" s="38">
        <v>7</v>
      </c>
      <c r="D245" s="38">
        <v>22</v>
      </c>
      <c r="E245" s="38">
        <f t="shared" si="37"/>
        <v>29</v>
      </c>
      <c r="F245" s="73"/>
      <c r="G245" s="133" t="s">
        <v>136</v>
      </c>
      <c r="H245" s="37">
        <v>1</v>
      </c>
      <c r="I245" s="135" t="s">
        <v>60</v>
      </c>
      <c r="J245" s="37">
        <f>SUM(C243:C247)</f>
        <v>72</v>
      </c>
    </row>
    <row r="246" spans="2:10" ht="15.75" thickBot="1" x14ac:dyDescent="0.3">
      <c r="B246" s="137" t="s">
        <v>17</v>
      </c>
      <c r="C246" s="38">
        <v>23</v>
      </c>
      <c r="D246" s="38">
        <v>21</v>
      </c>
      <c r="E246" s="38">
        <f t="shared" si="37"/>
        <v>44</v>
      </c>
      <c r="F246" s="73"/>
      <c r="G246" s="134" t="s">
        <v>137</v>
      </c>
      <c r="H246" s="38">
        <v>4</v>
      </c>
      <c r="I246" s="136" t="s">
        <v>61</v>
      </c>
      <c r="J246" s="32">
        <f>SUM(D248:D251)</f>
        <v>74</v>
      </c>
    </row>
    <row r="247" spans="2:10" ht="15.75" thickBot="1" x14ac:dyDescent="0.3">
      <c r="B247" s="137" t="s">
        <v>18</v>
      </c>
      <c r="C247" s="38">
        <v>18</v>
      </c>
      <c r="D247" s="38">
        <v>18</v>
      </c>
      <c r="E247" s="38">
        <f t="shared" si="37"/>
        <v>36</v>
      </c>
      <c r="F247" s="73"/>
      <c r="G247" s="134" t="s">
        <v>138</v>
      </c>
      <c r="H247" s="38">
        <v>3</v>
      </c>
      <c r="I247" s="29"/>
    </row>
    <row r="248" spans="2:10" x14ac:dyDescent="0.25">
      <c r="B248" s="137" t="s">
        <v>19</v>
      </c>
      <c r="C248" s="38">
        <v>11</v>
      </c>
      <c r="D248" s="38">
        <v>15</v>
      </c>
      <c r="E248" s="38">
        <f t="shared" si="37"/>
        <v>26</v>
      </c>
      <c r="F248" s="73"/>
      <c r="G248" s="134" t="s">
        <v>87</v>
      </c>
      <c r="H248" s="38">
        <v>3</v>
      </c>
      <c r="I248" s="135" t="s">
        <v>139</v>
      </c>
      <c r="J248" s="37">
        <f>+H253+H254+H255+E241+E242</f>
        <v>84</v>
      </c>
    </row>
    <row r="249" spans="2:10" ht="15.75" thickBot="1" x14ac:dyDescent="0.3">
      <c r="B249" s="137" t="s">
        <v>20</v>
      </c>
      <c r="C249" s="38">
        <v>14</v>
      </c>
      <c r="D249" s="38">
        <v>20</v>
      </c>
      <c r="E249" s="38">
        <f t="shared" si="37"/>
        <v>34</v>
      </c>
      <c r="F249" s="73"/>
      <c r="G249" s="134" t="s">
        <v>88</v>
      </c>
      <c r="H249" s="38">
        <v>0</v>
      </c>
      <c r="I249" s="136" t="s">
        <v>63</v>
      </c>
      <c r="J249" s="32">
        <f>SUM(E239:E242)</f>
        <v>102</v>
      </c>
    </row>
    <row r="250" spans="2:10" x14ac:dyDescent="0.25">
      <c r="B250" s="137" t="s">
        <v>21</v>
      </c>
      <c r="C250" s="38">
        <v>21</v>
      </c>
      <c r="D250" s="38">
        <v>23</v>
      </c>
      <c r="E250" s="38">
        <f t="shared" si="37"/>
        <v>44</v>
      </c>
      <c r="F250" s="73"/>
      <c r="G250" s="134" t="s">
        <v>142</v>
      </c>
      <c r="H250" s="38">
        <v>4</v>
      </c>
      <c r="I250" s="55"/>
      <c r="J250" s="48"/>
    </row>
    <row r="251" spans="2:10" x14ac:dyDescent="0.25">
      <c r="B251" s="137" t="s">
        <v>22</v>
      </c>
      <c r="C251" s="38">
        <v>24</v>
      </c>
      <c r="D251" s="38">
        <v>16</v>
      </c>
      <c r="E251" s="38">
        <f t="shared" si="37"/>
        <v>40</v>
      </c>
      <c r="F251" s="73"/>
      <c r="G251" s="134" t="s">
        <v>57</v>
      </c>
      <c r="H251" s="38">
        <v>5</v>
      </c>
      <c r="I251"/>
      <c r="J251" s="99"/>
    </row>
    <row r="252" spans="2:10" x14ac:dyDescent="0.25">
      <c r="B252" s="137" t="s">
        <v>23</v>
      </c>
      <c r="C252" s="38">
        <v>22</v>
      </c>
      <c r="D252" s="38">
        <v>16</v>
      </c>
      <c r="E252" s="38">
        <f t="shared" si="37"/>
        <v>38</v>
      </c>
      <c r="F252" s="73"/>
      <c r="G252" s="134" t="s">
        <v>141</v>
      </c>
      <c r="H252" s="38">
        <v>3</v>
      </c>
      <c r="J252" s="57"/>
    </row>
    <row r="253" spans="2:10" x14ac:dyDescent="0.25">
      <c r="B253" s="137" t="s">
        <v>24</v>
      </c>
      <c r="C253" s="38">
        <v>17</v>
      </c>
      <c r="D253" s="38">
        <v>7</v>
      </c>
      <c r="E253" s="38">
        <f t="shared" si="37"/>
        <v>24</v>
      </c>
      <c r="F253" s="73"/>
      <c r="G253" s="134" t="s">
        <v>143</v>
      </c>
      <c r="H253" s="38">
        <v>7</v>
      </c>
    </row>
    <row r="254" spans="2:10" x14ac:dyDescent="0.25">
      <c r="B254" s="137" t="s">
        <v>25</v>
      </c>
      <c r="C254" s="38">
        <v>12</v>
      </c>
      <c r="D254" s="38">
        <v>7</v>
      </c>
      <c r="E254" s="38">
        <f t="shared" si="37"/>
        <v>19</v>
      </c>
      <c r="F254" s="57"/>
      <c r="G254" s="134" t="s">
        <v>144</v>
      </c>
      <c r="H254" s="38">
        <v>8</v>
      </c>
      <c r="I254" s="57"/>
      <c r="J254" s="57"/>
    </row>
    <row r="255" spans="2:10" x14ac:dyDescent="0.25">
      <c r="B255" s="137" t="s">
        <v>26</v>
      </c>
      <c r="C255" s="38">
        <v>8</v>
      </c>
      <c r="D255" s="38">
        <v>16</v>
      </c>
      <c r="E255" s="38">
        <f t="shared" si="37"/>
        <v>24</v>
      </c>
      <c r="F255" s="57"/>
      <c r="G255" s="134" t="s">
        <v>58</v>
      </c>
      <c r="H255" s="38">
        <v>5</v>
      </c>
      <c r="I255" s="57"/>
      <c r="J255" s="57"/>
    </row>
    <row r="256" spans="2:10" ht="15.75" thickBot="1" x14ac:dyDescent="0.3">
      <c r="B256" s="137" t="s">
        <v>95</v>
      </c>
      <c r="C256" s="38">
        <v>1</v>
      </c>
      <c r="D256" s="38"/>
      <c r="E256" s="38">
        <f t="shared" si="37"/>
        <v>1</v>
      </c>
      <c r="F256" s="57"/>
      <c r="G256" s="155" t="s">
        <v>62</v>
      </c>
      <c r="H256" s="32">
        <v>11</v>
      </c>
    </row>
    <row r="257" spans="2:10" ht="15.75" thickBot="1" x14ac:dyDescent="0.3">
      <c r="B257" s="139" t="s">
        <v>14</v>
      </c>
      <c r="C257" s="140">
        <f>SUM(C239:C256)</f>
        <v>251</v>
      </c>
      <c r="D257" s="140">
        <f>SUM(D239:D256)</f>
        <v>266</v>
      </c>
      <c r="E257" s="140">
        <f>SUM(E239:E256)</f>
        <v>517</v>
      </c>
      <c r="F257" s="57"/>
      <c r="G257" s="57"/>
      <c r="H257" s="57"/>
      <c r="I257" s="92"/>
      <c r="J257" s="92"/>
    </row>
    <row r="258" spans="2:10" ht="15.75" customHeight="1" x14ac:dyDescent="0.25">
      <c r="F258" s="76"/>
      <c r="I258" s="29"/>
      <c r="J258" s="29"/>
    </row>
    <row r="259" spans="2:10" x14ac:dyDescent="0.25">
      <c r="F259" s="76"/>
      <c r="G259" s="29"/>
      <c r="H259" s="29"/>
      <c r="I259" s="29"/>
      <c r="J259" s="29"/>
    </row>
    <row r="260" spans="2:10" x14ac:dyDescent="0.25">
      <c r="F260" s="76"/>
      <c r="G260" s="29"/>
      <c r="H260" s="29"/>
      <c r="I260" s="29"/>
      <c r="J260" s="29"/>
    </row>
    <row r="261" spans="2:10" x14ac:dyDescent="0.25">
      <c r="F261" s="76"/>
      <c r="G261" s="29"/>
      <c r="H261" s="29"/>
      <c r="I261" s="29"/>
      <c r="J261" s="29"/>
    </row>
    <row r="262" spans="2:10" x14ac:dyDescent="0.25">
      <c r="F262" s="76"/>
      <c r="G262" s="29"/>
      <c r="H262" s="29"/>
      <c r="I262" s="29"/>
      <c r="J262" s="29"/>
    </row>
    <row r="263" spans="2:10" x14ac:dyDescent="0.25">
      <c r="G263" s="29"/>
      <c r="H263" s="29"/>
      <c r="I263" s="29"/>
      <c r="J263" s="29"/>
    </row>
    <row r="264" spans="2:10" x14ac:dyDescent="0.25">
      <c r="G264" s="29"/>
      <c r="H264" s="29"/>
      <c r="I264" s="29"/>
      <c r="J264" s="29"/>
    </row>
  </sheetData>
  <mergeCells count="47">
    <mergeCell ref="B99:B100"/>
    <mergeCell ref="C99:E99"/>
    <mergeCell ref="G99:G100"/>
    <mergeCell ref="H99:J99"/>
    <mergeCell ref="B53:B54"/>
    <mergeCell ref="C53:E53"/>
    <mergeCell ref="G53:G54"/>
    <mergeCell ref="H53:J53"/>
    <mergeCell ref="B1:J1"/>
    <mergeCell ref="B7:B8"/>
    <mergeCell ref="C7:E7"/>
    <mergeCell ref="G7:G8"/>
    <mergeCell ref="H7:J7"/>
    <mergeCell ref="B2:J2"/>
    <mergeCell ref="G4:J5"/>
    <mergeCell ref="B30:B31"/>
    <mergeCell ref="C30:E30"/>
    <mergeCell ref="G30:G31"/>
    <mergeCell ref="H30:J30"/>
    <mergeCell ref="B76:B77"/>
    <mergeCell ref="C76:E76"/>
    <mergeCell ref="G76:G77"/>
    <mergeCell ref="H76:J76"/>
    <mergeCell ref="B122:B123"/>
    <mergeCell ref="C122:E122"/>
    <mergeCell ref="G122:G123"/>
    <mergeCell ref="H122:J122"/>
    <mergeCell ref="G214:G215"/>
    <mergeCell ref="H214:J214"/>
    <mergeCell ref="B168:B169"/>
    <mergeCell ref="C168:E168"/>
    <mergeCell ref="G168:G169"/>
    <mergeCell ref="H168:J168"/>
    <mergeCell ref="B145:B146"/>
    <mergeCell ref="C145:E145"/>
    <mergeCell ref="G145:G146"/>
    <mergeCell ref="H145:J145"/>
    <mergeCell ref="B237:B238"/>
    <mergeCell ref="C237:E237"/>
    <mergeCell ref="G237:G238"/>
    <mergeCell ref="H237:J237"/>
    <mergeCell ref="B191:B192"/>
    <mergeCell ref="C191:E191"/>
    <mergeCell ref="G191:G192"/>
    <mergeCell ref="H191:J191"/>
    <mergeCell ref="B214:B215"/>
    <mergeCell ref="C214:E214"/>
  </mergeCells>
  <phoneticPr fontId="39" type="noConversion"/>
  <printOptions horizontalCentered="1"/>
  <pageMargins left="0.23622047244094491" right="0.23622047244094491" top="0.78740157480314965" bottom="0.39370078740157483" header="0.31496062992125984" footer="0.31496062992125984"/>
  <pageSetup scale="60" orientation="portrait" r:id="rId1"/>
  <headerFooter>
    <oddFooter>&amp;C&amp;"-,Cursiva"&amp;K01+048Depto. Estadísticas y Gestión de la Información - Servicio de Salud Osorno</oddFooter>
  </headerFooter>
  <rowBreaks count="3" manualBreakCount="3">
    <brk id="74" min="1" max="9" man="1"/>
    <brk id="143" min="1" max="9" man="1"/>
    <brk id="212" min="1" max="9" man="1"/>
  </rowBreaks>
  <ignoredErrors>
    <ignoredError sqref="H33:I35 H79:I81 H125:I127 H148:I150 H171:I173 H194:I196 H217:I219 H240:I242 H170:I170 H193:I193 H216:I216 H239:I239 H147:I147 H124:I124 H78:I78 H32:I32 J245:J246 J222:J223 J199:J200 J176:J177 J153:J154 J130:J131 H101:I104 J107:J108 J84:J85 J61:J62 J38:J39 H55:I58" formulaRange="1"/>
    <ignoredError sqref="B149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95"/>
  <sheetViews>
    <sheetView zoomScaleNormal="100" zoomScaleSheetLayoutView="85" workbookViewId="0">
      <pane ySplit="2" topLeftCell="A168" activePane="bottomLeft" state="frozen"/>
      <selection activeCell="L25" sqref="L25"/>
      <selection pane="bottomLeft" activeCell="H198" sqref="H198"/>
    </sheetView>
  </sheetViews>
  <sheetFormatPr baseColWidth="10" defaultRowHeight="15" x14ac:dyDescent="0.25"/>
  <cols>
    <col min="1" max="1" width="1.42578125" customWidth="1"/>
    <col min="2" max="5" width="13.7109375" customWidth="1"/>
    <col min="6" max="6" width="6.7109375" customWidth="1"/>
    <col min="7" max="8" width="13.7109375" customWidth="1"/>
    <col min="9" max="9" width="15.42578125" bestFit="1" customWidth="1"/>
    <col min="10" max="10" width="13.7109375" customWidth="1"/>
    <col min="11" max="11" width="16.5703125" customWidth="1"/>
  </cols>
  <sheetData>
    <row r="1" spans="2:10" s="13" customFormat="1" ht="19.5" customHeight="1" x14ac:dyDescent="0.25">
      <c r="B1" s="201" t="str">
        <f>+OSORNO!B1</f>
        <v>POBLACIÓN INSCRITA VALIDADA POR FONASA AÑO 2025 SEGÚN SEXO Y EDAD</v>
      </c>
      <c r="C1" s="201"/>
      <c r="D1" s="201"/>
      <c r="E1" s="201"/>
      <c r="F1" s="201"/>
      <c r="G1" s="201"/>
      <c r="H1" s="201"/>
      <c r="I1" s="201"/>
      <c r="J1" s="201"/>
    </row>
    <row r="2" spans="2:10" s="13" customFormat="1" ht="18.75" x14ac:dyDescent="0.25">
      <c r="B2" s="209" t="s">
        <v>154</v>
      </c>
      <c r="C2" s="202"/>
      <c r="D2" s="202"/>
      <c r="E2" s="202"/>
      <c r="F2" s="202"/>
      <c r="G2" s="202"/>
      <c r="H2" s="202"/>
      <c r="I2" s="202"/>
      <c r="J2" s="202"/>
    </row>
    <row r="3" spans="2:10" s="52" customFormat="1" ht="6" customHeight="1" x14ac:dyDescent="0.25">
      <c r="F3" s="72"/>
    </row>
    <row r="4" spans="2:10" x14ac:dyDescent="0.25">
      <c r="B4" s="68" t="s">
        <v>64</v>
      </c>
      <c r="C4" s="69" t="s">
        <v>29</v>
      </c>
      <c r="E4" s="10"/>
      <c r="G4" s="203" t="s">
        <v>186</v>
      </c>
      <c r="H4" s="203"/>
      <c r="I4" s="203"/>
      <c r="J4" s="203"/>
    </row>
    <row r="5" spans="2:10" x14ac:dyDescent="0.25">
      <c r="B5" s="68" t="s">
        <v>44</v>
      </c>
      <c r="C5" s="71">
        <v>10302</v>
      </c>
      <c r="G5" s="203"/>
      <c r="H5" s="203"/>
      <c r="I5" s="203"/>
      <c r="J5" s="203"/>
    </row>
    <row r="6" spans="2:10" ht="15.75" thickBot="1" x14ac:dyDescent="0.3">
      <c r="B6" s="29"/>
    </row>
    <row r="7" spans="2:10" ht="31.5" customHeight="1" thickBot="1" x14ac:dyDescent="0.3">
      <c r="B7" s="195" t="s">
        <v>45</v>
      </c>
      <c r="C7" s="197" t="s">
        <v>183</v>
      </c>
      <c r="D7" s="198"/>
      <c r="E7" s="199"/>
      <c r="F7" s="72"/>
      <c r="G7" s="195" t="s">
        <v>45</v>
      </c>
      <c r="H7" s="197" t="s">
        <v>69</v>
      </c>
      <c r="I7" s="198"/>
      <c r="J7" s="199"/>
    </row>
    <row r="8" spans="2:10" ht="15.75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</row>
    <row r="9" spans="2:10" x14ac:dyDescent="0.25">
      <c r="B9" s="137" t="s">
        <v>5</v>
      </c>
      <c r="C9" s="38">
        <f>+C34+C57+C80+C103+C126+C149</f>
        <v>114</v>
      </c>
      <c r="D9" s="38">
        <f>+D34+D57+D80+D103+D126+D149</f>
        <v>95</v>
      </c>
      <c r="E9" s="37">
        <f t="shared" ref="E9:E26" si="0">SUM(C9:D9)</f>
        <v>209</v>
      </c>
      <c r="F9" s="74"/>
      <c r="G9" s="130" t="s">
        <v>6</v>
      </c>
      <c r="H9" s="40">
        <f>SUM(C9:C10)</f>
        <v>285</v>
      </c>
      <c r="I9" s="37">
        <f>SUM(D9:D10)</f>
        <v>254</v>
      </c>
      <c r="J9" s="37">
        <f t="shared" ref="J9:J12" si="1">SUM(H9:I9)</f>
        <v>539</v>
      </c>
    </row>
    <row r="10" spans="2:10" x14ac:dyDescent="0.25">
      <c r="B10" s="138" t="s">
        <v>7</v>
      </c>
      <c r="C10" s="38">
        <f t="shared" ref="C10:D10" si="2">+C35+C58+C81+C104+C127+C150</f>
        <v>171</v>
      </c>
      <c r="D10" s="38">
        <f t="shared" si="2"/>
        <v>159</v>
      </c>
      <c r="E10" s="38">
        <f t="shared" si="0"/>
        <v>330</v>
      </c>
      <c r="F10" s="73"/>
      <c r="G10" s="131" t="s">
        <v>8</v>
      </c>
      <c r="H10" s="39">
        <f>SUM(C11:C12)</f>
        <v>405</v>
      </c>
      <c r="I10" s="38">
        <f>SUM(D11:D12)</f>
        <v>409</v>
      </c>
      <c r="J10" s="38">
        <f t="shared" si="1"/>
        <v>814</v>
      </c>
    </row>
    <row r="11" spans="2:10" x14ac:dyDescent="0.25">
      <c r="B11" s="137" t="s">
        <v>59</v>
      </c>
      <c r="C11" s="38">
        <f t="shared" ref="C11:D11" si="3">+C36+C59+C82+C105+C128+C151</f>
        <v>192</v>
      </c>
      <c r="D11" s="38">
        <f t="shared" si="3"/>
        <v>183</v>
      </c>
      <c r="E11" s="38">
        <f t="shared" si="0"/>
        <v>375</v>
      </c>
      <c r="F11" s="73"/>
      <c r="G11" s="131" t="s">
        <v>10</v>
      </c>
      <c r="H11" s="39">
        <f>SUM(C13:C21)</f>
        <v>2085</v>
      </c>
      <c r="I11" s="38">
        <f>SUM(D13:D21)</f>
        <v>1884</v>
      </c>
      <c r="J11" s="38">
        <f t="shared" si="1"/>
        <v>3969</v>
      </c>
    </row>
    <row r="12" spans="2:10" ht="15.75" thickBot="1" x14ac:dyDescent="0.3">
      <c r="B12" s="137" t="s">
        <v>11</v>
      </c>
      <c r="C12" s="38">
        <f t="shared" ref="C12:D12" si="4">+C37+C60+C83+C106+C129+C152</f>
        <v>213</v>
      </c>
      <c r="D12" s="38">
        <f t="shared" si="4"/>
        <v>226</v>
      </c>
      <c r="E12" s="38">
        <f t="shared" si="0"/>
        <v>439</v>
      </c>
      <c r="F12" s="73"/>
      <c r="G12" s="132" t="s">
        <v>12</v>
      </c>
      <c r="H12" s="41">
        <f>SUM(C22:C25)</f>
        <v>512</v>
      </c>
      <c r="I12" s="32">
        <f>SUM(D22:D25)</f>
        <v>504</v>
      </c>
      <c r="J12" s="32">
        <f t="shared" si="1"/>
        <v>1016</v>
      </c>
    </row>
    <row r="13" spans="2:10" ht="15.75" thickBot="1" x14ac:dyDescent="0.3">
      <c r="B13" s="137" t="s">
        <v>13</v>
      </c>
      <c r="C13" s="38">
        <f t="shared" ref="C13:D13" si="5">+C38+C61+C84+C107+C130+C153</f>
        <v>274</v>
      </c>
      <c r="D13" s="38">
        <f t="shared" si="5"/>
        <v>205</v>
      </c>
      <c r="E13" s="38">
        <f t="shared" si="0"/>
        <v>479</v>
      </c>
      <c r="F13" s="73"/>
      <c r="G13" s="132" t="s">
        <v>14</v>
      </c>
      <c r="H13" s="158">
        <f>SUM(H9:H12)</f>
        <v>3287</v>
      </c>
      <c r="I13" s="159">
        <f t="shared" ref="I13:J13" si="6">SUM(I9:I12)</f>
        <v>3051</v>
      </c>
      <c r="J13" s="159">
        <f t="shared" si="6"/>
        <v>6338</v>
      </c>
    </row>
    <row r="14" spans="2:10" ht="15.75" thickBot="1" x14ac:dyDescent="0.3">
      <c r="B14" s="137" t="s">
        <v>15</v>
      </c>
      <c r="C14" s="38">
        <f t="shared" ref="C14:D14" si="7">+C39+C62+C85+C108+C131+C154</f>
        <v>273</v>
      </c>
      <c r="D14" s="38">
        <f t="shared" si="7"/>
        <v>220</v>
      </c>
      <c r="E14" s="38">
        <f t="shared" si="0"/>
        <v>493</v>
      </c>
      <c r="F14" s="73"/>
      <c r="G14" s="52"/>
      <c r="H14" s="52"/>
      <c r="I14" s="52"/>
      <c r="J14" s="52"/>
    </row>
    <row r="15" spans="2:10" x14ac:dyDescent="0.25">
      <c r="B15" s="137" t="s">
        <v>16</v>
      </c>
      <c r="C15" s="38">
        <f t="shared" ref="C15:D15" si="8">+C40+C63+C86+C109+C132+C155</f>
        <v>240</v>
      </c>
      <c r="D15" s="38">
        <f t="shared" si="8"/>
        <v>216</v>
      </c>
      <c r="E15" s="38">
        <f t="shared" si="0"/>
        <v>456</v>
      </c>
      <c r="F15" s="73"/>
      <c r="G15" s="133" t="s">
        <v>136</v>
      </c>
      <c r="H15" s="37">
        <f>+H40+H63+H86+H109+H132+H155</f>
        <v>10</v>
      </c>
      <c r="I15" s="135" t="s">
        <v>60</v>
      </c>
      <c r="J15" s="37">
        <f>SUM(C13:C17)</f>
        <v>1169</v>
      </c>
    </row>
    <row r="16" spans="2:10" ht="15.75" thickBot="1" x14ac:dyDescent="0.3">
      <c r="B16" s="137" t="s">
        <v>17</v>
      </c>
      <c r="C16" s="38">
        <f t="shared" ref="C16:D16" si="9">+C41+C64+C87+C110+C133+C156</f>
        <v>189</v>
      </c>
      <c r="D16" s="38">
        <f t="shared" si="9"/>
        <v>182</v>
      </c>
      <c r="E16" s="38">
        <f t="shared" si="0"/>
        <v>371</v>
      </c>
      <c r="F16" s="73"/>
      <c r="G16" s="134" t="s">
        <v>137</v>
      </c>
      <c r="H16" s="38">
        <f t="shared" ref="H16:H26" si="10">+H41+H64+H87+H110+H133+H156</f>
        <v>44</v>
      </c>
      <c r="I16" s="136" t="s">
        <v>61</v>
      </c>
      <c r="J16" s="32">
        <f>SUM(D18:D21)</f>
        <v>841</v>
      </c>
    </row>
    <row r="17" spans="2:17" ht="15.75" thickBot="1" x14ac:dyDescent="0.3">
      <c r="B17" s="137" t="s">
        <v>18</v>
      </c>
      <c r="C17" s="38">
        <f t="shared" ref="C17:D17" si="11">+C42+C65+C88+C111+C134+C157</f>
        <v>193</v>
      </c>
      <c r="D17" s="38">
        <f t="shared" si="11"/>
        <v>220</v>
      </c>
      <c r="E17" s="38">
        <f t="shared" si="0"/>
        <v>413</v>
      </c>
      <c r="F17" s="73"/>
      <c r="G17" s="134" t="s">
        <v>138</v>
      </c>
      <c r="H17" s="38">
        <f t="shared" si="10"/>
        <v>45</v>
      </c>
      <c r="I17" s="55"/>
      <c r="J17" s="48"/>
    </row>
    <row r="18" spans="2:17" x14ac:dyDescent="0.25">
      <c r="B18" s="137" t="s">
        <v>19</v>
      </c>
      <c r="C18" s="38">
        <f t="shared" ref="C18:D18" si="12">+C43+C66+C89+C112+C135+C158</f>
        <v>220</v>
      </c>
      <c r="D18" s="38">
        <f t="shared" si="12"/>
        <v>191</v>
      </c>
      <c r="E18" s="38">
        <f t="shared" si="0"/>
        <v>411</v>
      </c>
      <c r="F18" s="73"/>
      <c r="G18" s="134" t="s">
        <v>87</v>
      </c>
      <c r="H18" s="38">
        <f t="shared" si="10"/>
        <v>55</v>
      </c>
      <c r="I18" s="135" t="s">
        <v>139</v>
      </c>
      <c r="J18" s="100">
        <f>+H22+H23+H24+E11+E12</f>
        <v>1017</v>
      </c>
      <c r="K18" s="85"/>
      <c r="P18" s="94"/>
      <c r="Q18" s="52"/>
    </row>
    <row r="19" spans="2:17" ht="15.75" thickBot="1" x14ac:dyDescent="0.3">
      <c r="B19" s="137" t="s">
        <v>20</v>
      </c>
      <c r="C19" s="38">
        <f t="shared" ref="C19:D19" si="13">+C44+C67+C90+C113+C136+C159</f>
        <v>230</v>
      </c>
      <c r="D19" s="38">
        <f t="shared" si="13"/>
        <v>218</v>
      </c>
      <c r="E19" s="38">
        <f t="shared" si="0"/>
        <v>448</v>
      </c>
      <c r="F19" s="73"/>
      <c r="G19" s="134" t="s">
        <v>88</v>
      </c>
      <c r="H19" s="38">
        <f t="shared" si="10"/>
        <v>55</v>
      </c>
      <c r="I19" s="136" t="s">
        <v>63</v>
      </c>
      <c r="J19" s="101">
        <f>SUM(E9:E12)</f>
        <v>1353</v>
      </c>
      <c r="K19" s="95"/>
      <c r="P19" s="94"/>
      <c r="Q19" s="52"/>
    </row>
    <row r="20" spans="2:17" x14ac:dyDescent="0.25">
      <c r="B20" s="137" t="s">
        <v>21</v>
      </c>
      <c r="C20" s="38">
        <f t="shared" ref="C20:D20" si="14">+C45+C68+C91+C114+C137+C160</f>
        <v>227</v>
      </c>
      <c r="D20" s="38">
        <f t="shared" si="14"/>
        <v>212</v>
      </c>
      <c r="E20" s="38">
        <f t="shared" si="0"/>
        <v>439</v>
      </c>
      <c r="F20" s="73"/>
      <c r="G20" s="134" t="s">
        <v>142</v>
      </c>
      <c r="H20" s="38">
        <f t="shared" si="10"/>
        <v>62</v>
      </c>
      <c r="I20" s="52"/>
      <c r="J20" s="52"/>
    </row>
    <row r="21" spans="2:17" x14ac:dyDescent="0.25">
      <c r="B21" s="137" t="s">
        <v>22</v>
      </c>
      <c r="C21" s="38">
        <f t="shared" ref="C21:D21" si="15">+C46+C69+C92+C115+C138+C161</f>
        <v>239</v>
      </c>
      <c r="D21" s="38">
        <f t="shared" si="15"/>
        <v>220</v>
      </c>
      <c r="E21" s="38">
        <f t="shared" si="0"/>
        <v>459</v>
      </c>
      <c r="F21" s="73"/>
      <c r="G21" s="134" t="s">
        <v>57</v>
      </c>
      <c r="H21" s="38">
        <f t="shared" si="10"/>
        <v>65</v>
      </c>
      <c r="I21" s="52"/>
      <c r="J21" s="52"/>
    </row>
    <row r="22" spans="2:17" x14ac:dyDescent="0.25">
      <c r="B22" s="137" t="s">
        <v>23</v>
      </c>
      <c r="C22" s="38">
        <f t="shared" ref="C22:D22" si="16">+C47+C70+C93+C116+C139+C162</f>
        <v>192</v>
      </c>
      <c r="D22" s="38">
        <f t="shared" si="16"/>
        <v>154</v>
      </c>
      <c r="E22" s="38">
        <f t="shared" si="0"/>
        <v>346</v>
      </c>
      <c r="F22" s="73"/>
      <c r="G22" s="134" t="s">
        <v>141</v>
      </c>
      <c r="H22" s="38">
        <f t="shared" si="10"/>
        <v>57</v>
      </c>
      <c r="I22" s="52"/>
      <c r="J22" s="52"/>
    </row>
    <row r="23" spans="2:17" x14ac:dyDescent="0.25">
      <c r="B23" s="137" t="s">
        <v>24</v>
      </c>
      <c r="C23" s="38">
        <f t="shared" ref="C23:D23" si="17">+C48+C71+C94+C117+C140+C163</f>
        <v>131</v>
      </c>
      <c r="D23" s="38">
        <f t="shared" si="17"/>
        <v>125</v>
      </c>
      <c r="E23" s="38">
        <f t="shared" si="0"/>
        <v>256</v>
      </c>
      <c r="F23" s="73"/>
      <c r="G23" s="134" t="s">
        <v>143</v>
      </c>
      <c r="H23" s="38">
        <f t="shared" si="10"/>
        <v>72</v>
      </c>
      <c r="I23" s="52"/>
      <c r="J23" s="52"/>
    </row>
    <row r="24" spans="2:17" x14ac:dyDescent="0.25">
      <c r="B24" s="137" t="s">
        <v>25</v>
      </c>
      <c r="C24" s="38">
        <f t="shared" ref="C24:D24" si="18">+C49+C72+C95+C118+C141+C164</f>
        <v>84</v>
      </c>
      <c r="D24" s="38">
        <f t="shared" si="18"/>
        <v>99</v>
      </c>
      <c r="E24" s="38">
        <f t="shared" si="0"/>
        <v>183</v>
      </c>
      <c r="F24" s="57"/>
      <c r="G24" s="134" t="s">
        <v>144</v>
      </c>
      <c r="H24" s="38">
        <f t="shared" si="10"/>
        <v>74</v>
      </c>
      <c r="I24" s="10"/>
      <c r="J24" s="52"/>
    </row>
    <row r="25" spans="2:17" x14ac:dyDescent="0.25">
      <c r="B25" s="137" t="s">
        <v>26</v>
      </c>
      <c r="C25" s="38">
        <f t="shared" ref="C25:D25" si="19">+C50+C73+C96+C119+C142+C165</f>
        <v>105</v>
      </c>
      <c r="D25" s="38">
        <f t="shared" si="19"/>
        <v>126</v>
      </c>
      <c r="E25" s="38">
        <f t="shared" si="0"/>
        <v>231</v>
      </c>
      <c r="F25" s="57"/>
      <c r="G25" s="134" t="s">
        <v>58</v>
      </c>
      <c r="H25" s="38">
        <f t="shared" si="10"/>
        <v>80</v>
      </c>
      <c r="J25" s="52"/>
    </row>
    <row r="26" spans="2:17" ht="15.75" thickBot="1" x14ac:dyDescent="0.3">
      <c r="B26" s="137" t="s">
        <v>95</v>
      </c>
      <c r="C26" s="38">
        <f t="shared" ref="C26:D26" si="20">+C51+C74+C97+C120+C143+C166</f>
        <v>1</v>
      </c>
      <c r="D26" s="38">
        <f t="shared" si="20"/>
        <v>1</v>
      </c>
      <c r="E26" s="38">
        <f t="shared" si="0"/>
        <v>2</v>
      </c>
      <c r="F26" s="57"/>
      <c r="G26" s="155" t="s">
        <v>62</v>
      </c>
      <c r="H26" s="32">
        <f t="shared" si="10"/>
        <v>107</v>
      </c>
      <c r="I26" s="73"/>
      <c r="J26" s="52"/>
    </row>
    <row r="27" spans="2:17" ht="15.75" thickBot="1" x14ac:dyDescent="0.3">
      <c r="B27" s="139" t="s">
        <v>14</v>
      </c>
      <c r="C27" s="140">
        <f>SUM(C9:C26)</f>
        <v>3288</v>
      </c>
      <c r="D27" s="140">
        <f>SUM(D9:D26)</f>
        <v>3052</v>
      </c>
      <c r="E27" s="140">
        <f>SUM(E9:E26)</f>
        <v>6340</v>
      </c>
      <c r="F27" s="57"/>
      <c r="G27" s="57"/>
      <c r="H27" s="57"/>
      <c r="I27" s="92"/>
      <c r="J27" s="36"/>
    </row>
    <row r="28" spans="2:17" ht="6.75" customHeight="1" x14ac:dyDescent="0.25">
      <c r="B28" s="92"/>
      <c r="C28" s="92"/>
      <c r="D28" s="92"/>
      <c r="E28" s="92"/>
      <c r="F28" s="92"/>
      <c r="I28" s="92"/>
      <c r="J28" s="92"/>
    </row>
    <row r="29" spans="2:17" x14ac:dyDescent="0.25">
      <c r="B29" s="36" t="s">
        <v>122</v>
      </c>
      <c r="C29" s="92"/>
      <c r="D29" s="92"/>
      <c r="E29" s="92"/>
      <c r="F29" s="92"/>
      <c r="G29" s="92"/>
      <c r="H29" s="92"/>
      <c r="I29" s="92"/>
      <c r="J29" s="92"/>
    </row>
    <row r="30" spans="2:17" x14ac:dyDescent="0.25">
      <c r="B30" s="92"/>
      <c r="C30" s="92"/>
      <c r="D30" s="92"/>
      <c r="E30" s="92"/>
      <c r="F30" s="92"/>
      <c r="G30" s="92"/>
      <c r="H30" s="92"/>
      <c r="I30" s="92"/>
      <c r="J30" s="92"/>
    </row>
    <row r="31" spans="2:17" s="29" customFormat="1" ht="20.25" customHeight="1" thickBot="1" x14ac:dyDescent="0.3">
      <c r="B31" s="69" t="s">
        <v>168</v>
      </c>
    </row>
    <row r="32" spans="2:17" s="52" customFormat="1" ht="28.5" customHeight="1" thickBot="1" x14ac:dyDescent="0.3">
      <c r="B32" s="195" t="s">
        <v>45</v>
      </c>
      <c r="C32" s="197" t="s">
        <v>116</v>
      </c>
      <c r="D32" s="198"/>
      <c r="E32" s="199"/>
      <c r="F32" s="73"/>
      <c r="G32" s="195" t="s">
        <v>45</v>
      </c>
      <c r="H32" s="197" t="s">
        <v>116</v>
      </c>
      <c r="I32" s="198"/>
      <c r="J32" s="199"/>
    </row>
    <row r="33" spans="2:11" s="52" customFormat="1" ht="15.75" thickBot="1" x14ac:dyDescent="0.3">
      <c r="B33" s="196"/>
      <c r="C33" s="127" t="s">
        <v>2</v>
      </c>
      <c r="D33" s="128" t="s">
        <v>3</v>
      </c>
      <c r="E33" s="129" t="s">
        <v>4</v>
      </c>
      <c r="F33" s="73"/>
      <c r="G33" s="200"/>
      <c r="H33" s="127" t="s">
        <v>2</v>
      </c>
      <c r="I33" s="128" t="s">
        <v>3</v>
      </c>
      <c r="J33" s="129" t="s">
        <v>4</v>
      </c>
    </row>
    <row r="34" spans="2:11" s="52" customFormat="1" x14ac:dyDescent="0.25">
      <c r="B34" s="137" t="s">
        <v>5</v>
      </c>
      <c r="C34" s="38">
        <v>26</v>
      </c>
      <c r="D34" s="38">
        <v>25</v>
      </c>
      <c r="E34" s="37">
        <f t="shared" ref="E34:E51" si="21">SUM(C34:D34)</f>
        <v>51</v>
      </c>
      <c r="F34" s="76"/>
      <c r="G34" s="130" t="s">
        <v>6</v>
      </c>
      <c r="H34" s="40">
        <f>SUM(C34:C35)</f>
        <v>52</v>
      </c>
      <c r="I34" s="37">
        <f>SUM(D34:D35)</f>
        <v>56</v>
      </c>
      <c r="J34" s="37">
        <f t="shared" ref="J34:J37" si="22">SUM(H34:I34)</f>
        <v>108</v>
      </c>
      <c r="K34" s="48"/>
    </row>
    <row r="35" spans="2:11" s="52" customFormat="1" x14ac:dyDescent="0.25">
      <c r="B35" s="138" t="s">
        <v>7</v>
      </c>
      <c r="C35" s="38">
        <v>26</v>
      </c>
      <c r="D35" s="38">
        <v>31</v>
      </c>
      <c r="E35" s="38">
        <f t="shared" si="21"/>
        <v>57</v>
      </c>
      <c r="F35" s="73"/>
      <c r="G35" s="131" t="s">
        <v>8</v>
      </c>
      <c r="H35" s="39">
        <f>SUM(C36:C37)</f>
        <v>101</v>
      </c>
      <c r="I35" s="38">
        <f>SUM(D36:D37)</f>
        <v>110</v>
      </c>
      <c r="J35" s="38">
        <f t="shared" si="22"/>
        <v>211</v>
      </c>
    </row>
    <row r="36" spans="2:11" s="52" customFormat="1" x14ac:dyDescent="0.25">
      <c r="B36" s="137" t="s">
        <v>59</v>
      </c>
      <c r="C36" s="38">
        <v>37</v>
      </c>
      <c r="D36" s="38">
        <v>35</v>
      </c>
      <c r="E36" s="38">
        <f t="shared" si="21"/>
        <v>72</v>
      </c>
      <c r="F36" s="73"/>
      <c r="G36" s="131" t="s">
        <v>10</v>
      </c>
      <c r="H36" s="39">
        <f>SUM(C38:C46)</f>
        <v>572</v>
      </c>
      <c r="I36" s="38">
        <f>SUM(D38:D46)</f>
        <v>472</v>
      </c>
      <c r="J36" s="38">
        <f t="shared" si="22"/>
        <v>1044</v>
      </c>
    </row>
    <row r="37" spans="2:11" s="52" customFormat="1" ht="15.75" thickBot="1" x14ac:dyDescent="0.3">
      <c r="B37" s="137" t="s">
        <v>11</v>
      </c>
      <c r="C37" s="38">
        <v>64</v>
      </c>
      <c r="D37" s="38">
        <v>75</v>
      </c>
      <c r="E37" s="38">
        <f t="shared" si="21"/>
        <v>139</v>
      </c>
      <c r="F37" s="73"/>
      <c r="G37" s="132" t="s">
        <v>12</v>
      </c>
      <c r="H37" s="41">
        <f>SUM(C47:C50)</f>
        <v>100</v>
      </c>
      <c r="I37" s="32">
        <f>SUM(D47:D50)</f>
        <v>104</v>
      </c>
      <c r="J37" s="32">
        <f t="shared" si="22"/>
        <v>204</v>
      </c>
    </row>
    <row r="38" spans="2:11" s="52" customFormat="1" ht="15.75" thickBot="1" x14ac:dyDescent="0.3">
      <c r="B38" s="137" t="s">
        <v>13</v>
      </c>
      <c r="C38" s="38">
        <v>113</v>
      </c>
      <c r="D38" s="38">
        <v>78</v>
      </c>
      <c r="E38" s="38">
        <f t="shared" si="21"/>
        <v>191</v>
      </c>
      <c r="F38" s="73"/>
      <c r="G38" s="132" t="s">
        <v>14</v>
      </c>
      <c r="H38" s="158">
        <f>SUM(H34:H37)</f>
        <v>825</v>
      </c>
      <c r="I38" s="159">
        <f t="shared" ref="I38" si="23">SUM(I34:I37)</f>
        <v>742</v>
      </c>
      <c r="J38" s="159">
        <f t="shared" ref="J38" si="24">SUM(J34:J37)</f>
        <v>1567</v>
      </c>
    </row>
    <row r="39" spans="2:11" s="52" customFormat="1" ht="15.75" thickBot="1" x14ac:dyDescent="0.3">
      <c r="B39" s="137" t="s">
        <v>15</v>
      </c>
      <c r="C39" s="38">
        <v>70</v>
      </c>
      <c r="D39" s="38">
        <v>59</v>
      </c>
      <c r="E39" s="38">
        <f t="shared" si="21"/>
        <v>129</v>
      </c>
      <c r="F39" s="73"/>
      <c r="K39" s="48"/>
    </row>
    <row r="40" spans="2:11" s="52" customFormat="1" x14ac:dyDescent="0.25">
      <c r="B40" s="137" t="s">
        <v>16</v>
      </c>
      <c r="C40" s="38">
        <v>68</v>
      </c>
      <c r="D40" s="38">
        <v>56</v>
      </c>
      <c r="E40" s="38">
        <f>SUM(C40:D40)</f>
        <v>124</v>
      </c>
      <c r="F40" s="73"/>
      <c r="G40" s="133" t="s">
        <v>136</v>
      </c>
      <c r="H40" s="190">
        <v>1</v>
      </c>
      <c r="I40" s="135" t="s">
        <v>60</v>
      </c>
      <c r="J40" s="37">
        <f>SUM(C38:C42)</f>
        <v>362</v>
      </c>
    </row>
    <row r="41" spans="2:11" s="52" customFormat="1" ht="15.75" thickBot="1" x14ac:dyDescent="0.3">
      <c r="B41" s="137" t="s">
        <v>17</v>
      </c>
      <c r="C41" s="38">
        <v>61</v>
      </c>
      <c r="D41" s="38">
        <v>50</v>
      </c>
      <c r="E41" s="38">
        <f t="shared" si="21"/>
        <v>111</v>
      </c>
      <c r="F41" s="73"/>
      <c r="G41" s="134" t="s">
        <v>137</v>
      </c>
      <c r="H41" s="191">
        <v>8</v>
      </c>
      <c r="I41" s="136" t="s">
        <v>61</v>
      </c>
      <c r="J41" s="32">
        <f>SUM(D43:D46)</f>
        <v>174</v>
      </c>
    </row>
    <row r="42" spans="2:11" s="52" customFormat="1" ht="15.75" thickBot="1" x14ac:dyDescent="0.3">
      <c r="B42" s="137" t="s">
        <v>18</v>
      </c>
      <c r="C42" s="38">
        <v>50</v>
      </c>
      <c r="D42" s="38">
        <v>55</v>
      </c>
      <c r="E42" s="38">
        <f t="shared" si="21"/>
        <v>105</v>
      </c>
      <c r="F42" s="73"/>
      <c r="G42" s="134" t="s">
        <v>138</v>
      </c>
      <c r="H42" s="191">
        <v>10</v>
      </c>
      <c r="I42" s="55"/>
      <c r="J42" s="48"/>
    </row>
    <row r="43" spans="2:11" s="52" customFormat="1" x14ac:dyDescent="0.25">
      <c r="B43" s="137" t="s">
        <v>19</v>
      </c>
      <c r="C43" s="38">
        <v>52</v>
      </c>
      <c r="D43" s="38">
        <v>40</v>
      </c>
      <c r="E43" s="38">
        <f t="shared" si="21"/>
        <v>92</v>
      </c>
      <c r="F43" s="73"/>
      <c r="G43" s="134" t="s">
        <v>87</v>
      </c>
      <c r="H43" s="191">
        <v>19</v>
      </c>
      <c r="I43" s="135" t="s">
        <v>139</v>
      </c>
      <c r="J43" s="100">
        <f>+H47+H48+H49+E36+E37</f>
        <v>244</v>
      </c>
    </row>
    <row r="44" spans="2:11" s="52" customFormat="1" ht="15.75" thickBot="1" x14ac:dyDescent="0.3">
      <c r="B44" s="137" t="s">
        <v>20</v>
      </c>
      <c r="C44" s="38">
        <v>51</v>
      </c>
      <c r="D44" s="38">
        <v>44</v>
      </c>
      <c r="E44" s="38">
        <f t="shared" si="21"/>
        <v>95</v>
      </c>
      <c r="F44" s="73"/>
      <c r="G44" s="134" t="s">
        <v>88</v>
      </c>
      <c r="H44" s="191">
        <v>13</v>
      </c>
      <c r="I44" s="136" t="s">
        <v>63</v>
      </c>
      <c r="J44" s="101">
        <f>SUM(E34:E37)</f>
        <v>319</v>
      </c>
    </row>
    <row r="45" spans="2:11" s="52" customFormat="1" x14ac:dyDescent="0.25">
      <c r="B45" s="137" t="s">
        <v>21</v>
      </c>
      <c r="C45" s="38">
        <v>58</v>
      </c>
      <c r="D45" s="38">
        <v>42</v>
      </c>
      <c r="E45" s="38">
        <f t="shared" si="21"/>
        <v>100</v>
      </c>
      <c r="F45" s="73"/>
      <c r="G45" s="134" t="s">
        <v>142</v>
      </c>
      <c r="H45" s="191">
        <v>16</v>
      </c>
    </row>
    <row r="46" spans="2:11" s="52" customFormat="1" x14ac:dyDescent="0.25">
      <c r="B46" s="137" t="s">
        <v>22</v>
      </c>
      <c r="C46" s="38">
        <v>49</v>
      </c>
      <c r="D46" s="38">
        <v>48</v>
      </c>
      <c r="E46" s="38">
        <f t="shared" si="21"/>
        <v>97</v>
      </c>
      <c r="F46" s="73"/>
      <c r="G46" s="134" t="s">
        <v>57</v>
      </c>
      <c r="H46" s="191">
        <v>8</v>
      </c>
    </row>
    <row r="47" spans="2:11" s="52" customFormat="1" x14ac:dyDescent="0.25">
      <c r="B47" s="137" t="s">
        <v>23</v>
      </c>
      <c r="C47" s="38">
        <v>39</v>
      </c>
      <c r="D47" s="38">
        <v>37</v>
      </c>
      <c r="E47" s="38">
        <f t="shared" si="21"/>
        <v>76</v>
      </c>
      <c r="F47" s="73"/>
      <c r="G47" s="134" t="s">
        <v>141</v>
      </c>
      <c r="H47" s="191">
        <v>10</v>
      </c>
    </row>
    <row r="48" spans="2:11" s="52" customFormat="1" x14ac:dyDescent="0.25">
      <c r="B48" s="137" t="s">
        <v>24</v>
      </c>
      <c r="C48" s="38">
        <v>26</v>
      </c>
      <c r="D48" s="38">
        <v>22</v>
      </c>
      <c r="E48" s="38">
        <f t="shared" si="21"/>
        <v>48</v>
      </c>
      <c r="F48" s="73"/>
      <c r="G48" s="134" t="s">
        <v>143</v>
      </c>
      <c r="H48" s="191">
        <v>12</v>
      </c>
    </row>
    <row r="49" spans="2:11" s="52" customFormat="1" x14ac:dyDescent="0.25">
      <c r="B49" s="137" t="s">
        <v>25</v>
      </c>
      <c r="C49" s="38">
        <v>17</v>
      </c>
      <c r="D49" s="38">
        <v>19</v>
      </c>
      <c r="E49" s="38">
        <f t="shared" si="21"/>
        <v>36</v>
      </c>
      <c r="F49" s="73"/>
      <c r="G49" s="134" t="s">
        <v>144</v>
      </c>
      <c r="H49" s="191">
        <v>11</v>
      </c>
    </row>
    <row r="50" spans="2:11" s="52" customFormat="1" x14ac:dyDescent="0.25">
      <c r="B50" s="137" t="s">
        <v>26</v>
      </c>
      <c r="C50" s="38">
        <v>18</v>
      </c>
      <c r="D50" s="38">
        <v>26</v>
      </c>
      <c r="E50" s="38">
        <f t="shared" si="21"/>
        <v>44</v>
      </c>
      <c r="F50" s="73"/>
      <c r="G50" s="134" t="s">
        <v>58</v>
      </c>
      <c r="H50" s="191">
        <v>12</v>
      </c>
    </row>
    <row r="51" spans="2:11" s="52" customFormat="1" ht="15.75" thickBot="1" x14ac:dyDescent="0.3">
      <c r="B51" s="137" t="s">
        <v>95</v>
      </c>
      <c r="C51" s="38">
        <v>1</v>
      </c>
      <c r="D51" s="38">
        <v>0</v>
      </c>
      <c r="E51" s="38">
        <f t="shared" si="21"/>
        <v>1</v>
      </c>
      <c r="F51" s="73"/>
      <c r="G51" s="155" t="s">
        <v>62</v>
      </c>
      <c r="H51" s="192">
        <v>19</v>
      </c>
      <c r="I51" s="73"/>
    </row>
    <row r="52" spans="2:11" s="52" customFormat="1" ht="15.75" thickBot="1" x14ac:dyDescent="0.3">
      <c r="B52" s="139" t="s">
        <v>14</v>
      </c>
      <c r="C52" s="140">
        <f>SUM(C34:C51)</f>
        <v>826</v>
      </c>
      <c r="D52" s="140">
        <f>SUM(D34:D51)</f>
        <v>742</v>
      </c>
      <c r="E52" s="140">
        <f>SUM(E34:E51)</f>
        <v>1568</v>
      </c>
      <c r="F52" s="73"/>
      <c r="G52" s="73"/>
      <c r="H52" s="73"/>
      <c r="I52" s="73"/>
    </row>
    <row r="54" spans="2:11" s="29" customFormat="1" ht="20.25" customHeight="1" thickBot="1" x14ac:dyDescent="0.3">
      <c r="B54" s="69" t="s">
        <v>123</v>
      </c>
    </row>
    <row r="55" spans="2:11" s="52" customFormat="1" ht="28.5" customHeight="1" thickBot="1" x14ac:dyDescent="0.3">
      <c r="B55" s="195" t="s">
        <v>45</v>
      </c>
      <c r="C55" s="197" t="s">
        <v>117</v>
      </c>
      <c r="D55" s="198"/>
      <c r="E55" s="199"/>
      <c r="F55" s="73"/>
      <c r="G55" s="195" t="s">
        <v>45</v>
      </c>
      <c r="H55" s="197" t="s">
        <v>117</v>
      </c>
      <c r="I55" s="198"/>
      <c r="J55" s="199"/>
    </row>
    <row r="56" spans="2:11" s="52" customFormat="1" ht="15.75" thickBot="1" x14ac:dyDescent="0.3">
      <c r="B56" s="196"/>
      <c r="C56" s="127" t="s">
        <v>2</v>
      </c>
      <c r="D56" s="128" t="s">
        <v>3</v>
      </c>
      <c r="E56" s="129" t="s">
        <v>4</v>
      </c>
      <c r="F56" s="73"/>
      <c r="G56" s="200"/>
      <c r="H56" s="127" t="s">
        <v>2</v>
      </c>
      <c r="I56" s="128" t="s">
        <v>3</v>
      </c>
      <c r="J56" s="129" t="s">
        <v>4</v>
      </c>
    </row>
    <row r="57" spans="2:11" s="52" customFormat="1" x14ac:dyDescent="0.25">
      <c r="B57" s="137" t="s">
        <v>5</v>
      </c>
      <c r="C57" s="38">
        <v>36</v>
      </c>
      <c r="D57" s="38">
        <v>21</v>
      </c>
      <c r="E57" s="37">
        <f t="shared" ref="E57:E62" si="25">SUM(C57:D57)</f>
        <v>57</v>
      </c>
      <c r="F57" s="76"/>
      <c r="G57" s="130" t="s">
        <v>6</v>
      </c>
      <c r="H57" s="40">
        <f>SUM(C57:C58)</f>
        <v>79</v>
      </c>
      <c r="I57" s="37">
        <f>SUM(D57:D58)</f>
        <v>62</v>
      </c>
      <c r="J57" s="37">
        <f t="shared" ref="J57:J60" si="26">SUM(H57:I57)</f>
        <v>141</v>
      </c>
      <c r="K57" s="48"/>
    </row>
    <row r="58" spans="2:11" s="52" customFormat="1" x14ac:dyDescent="0.25">
      <c r="B58" s="138" t="s">
        <v>7</v>
      </c>
      <c r="C58" s="38">
        <v>43</v>
      </c>
      <c r="D58" s="38">
        <v>41</v>
      </c>
      <c r="E58" s="38">
        <f t="shared" si="25"/>
        <v>84</v>
      </c>
      <c r="F58" s="73"/>
      <c r="G58" s="131" t="s">
        <v>8</v>
      </c>
      <c r="H58" s="39">
        <f>SUM(C59:C60)</f>
        <v>84</v>
      </c>
      <c r="I58" s="38">
        <f>SUM(D59:D60)</f>
        <v>69</v>
      </c>
      <c r="J58" s="38">
        <f t="shared" si="26"/>
        <v>153</v>
      </c>
    </row>
    <row r="59" spans="2:11" s="52" customFormat="1" x14ac:dyDescent="0.25">
      <c r="B59" s="137" t="s">
        <v>59</v>
      </c>
      <c r="C59" s="38">
        <v>44</v>
      </c>
      <c r="D59" s="38">
        <v>32</v>
      </c>
      <c r="E59" s="38">
        <f t="shared" si="25"/>
        <v>76</v>
      </c>
      <c r="F59" s="73"/>
      <c r="G59" s="131" t="s">
        <v>10</v>
      </c>
      <c r="H59" s="39">
        <f>SUM(C61:C69)</f>
        <v>483</v>
      </c>
      <c r="I59" s="38">
        <f>SUM(D61:D69)</f>
        <v>473</v>
      </c>
      <c r="J59" s="38">
        <f t="shared" si="26"/>
        <v>956</v>
      </c>
    </row>
    <row r="60" spans="2:11" s="52" customFormat="1" ht="15.75" thickBot="1" x14ac:dyDescent="0.3">
      <c r="B60" s="137" t="s">
        <v>11</v>
      </c>
      <c r="C60" s="38">
        <v>40</v>
      </c>
      <c r="D60" s="38">
        <v>37</v>
      </c>
      <c r="E60" s="38">
        <f t="shared" si="25"/>
        <v>77</v>
      </c>
      <c r="F60" s="73"/>
      <c r="G60" s="132" t="s">
        <v>12</v>
      </c>
      <c r="H60" s="41">
        <f>SUM(C70:C73)</f>
        <v>114</v>
      </c>
      <c r="I60" s="32">
        <f>SUM(D70:D73)</f>
        <v>105</v>
      </c>
      <c r="J60" s="32">
        <f t="shared" si="26"/>
        <v>219</v>
      </c>
    </row>
    <row r="61" spans="2:11" s="52" customFormat="1" ht="15.75" thickBot="1" x14ac:dyDescent="0.3">
      <c r="B61" s="137" t="s">
        <v>13</v>
      </c>
      <c r="C61" s="38">
        <v>65</v>
      </c>
      <c r="D61" s="38">
        <v>57</v>
      </c>
      <c r="E61" s="38">
        <f t="shared" si="25"/>
        <v>122</v>
      </c>
      <c r="F61" s="73"/>
      <c r="G61" s="132" t="s">
        <v>14</v>
      </c>
      <c r="H61" s="158">
        <f>SUM(H57:H60)</f>
        <v>760</v>
      </c>
      <c r="I61" s="159">
        <f t="shared" ref="I61" si="27">SUM(I57:I60)</f>
        <v>709</v>
      </c>
      <c r="J61" s="159">
        <f t="shared" ref="J61" si="28">SUM(J57:J60)</f>
        <v>1469</v>
      </c>
    </row>
    <row r="62" spans="2:11" s="52" customFormat="1" ht="15.75" thickBot="1" x14ac:dyDescent="0.3">
      <c r="B62" s="137" t="s">
        <v>15</v>
      </c>
      <c r="C62" s="38">
        <v>85</v>
      </c>
      <c r="D62" s="38">
        <v>62</v>
      </c>
      <c r="E62" s="38">
        <f t="shared" si="25"/>
        <v>147</v>
      </c>
      <c r="F62" s="73"/>
      <c r="K62" s="48"/>
    </row>
    <row r="63" spans="2:11" s="52" customFormat="1" x14ac:dyDescent="0.25">
      <c r="B63" s="137" t="s">
        <v>16</v>
      </c>
      <c r="C63" s="38">
        <v>64</v>
      </c>
      <c r="D63" s="38">
        <v>55</v>
      </c>
      <c r="E63" s="38">
        <f>SUM(C63:D63)</f>
        <v>119</v>
      </c>
      <c r="F63" s="73"/>
      <c r="G63" s="133" t="s">
        <v>136</v>
      </c>
      <c r="H63" s="190">
        <v>4</v>
      </c>
      <c r="I63" s="135" t="s">
        <v>60</v>
      </c>
      <c r="J63" s="37">
        <f>SUM(C61:C65)</f>
        <v>285</v>
      </c>
    </row>
    <row r="64" spans="2:11" s="52" customFormat="1" ht="15.75" thickBot="1" x14ac:dyDescent="0.3">
      <c r="B64" s="137" t="s">
        <v>17</v>
      </c>
      <c r="C64" s="38">
        <v>35</v>
      </c>
      <c r="D64" s="38">
        <v>35</v>
      </c>
      <c r="E64" s="38">
        <f t="shared" ref="E64:E74" si="29">SUM(C64:D64)</f>
        <v>70</v>
      </c>
      <c r="F64" s="73"/>
      <c r="G64" s="134" t="s">
        <v>137</v>
      </c>
      <c r="H64" s="191">
        <v>14</v>
      </c>
      <c r="I64" s="136" t="s">
        <v>61</v>
      </c>
      <c r="J64" s="32">
        <f>SUM(D66:D69)</f>
        <v>213</v>
      </c>
    </row>
    <row r="65" spans="2:11" s="52" customFormat="1" ht="15.75" thickBot="1" x14ac:dyDescent="0.3">
      <c r="B65" s="137" t="s">
        <v>18</v>
      </c>
      <c r="C65" s="38">
        <v>36</v>
      </c>
      <c r="D65" s="38">
        <v>51</v>
      </c>
      <c r="E65" s="38">
        <f t="shared" si="29"/>
        <v>87</v>
      </c>
      <c r="F65" s="73"/>
      <c r="G65" s="134" t="s">
        <v>138</v>
      </c>
      <c r="H65" s="191">
        <v>13</v>
      </c>
      <c r="I65" s="55"/>
      <c r="J65" s="48"/>
    </row>
    <row r="66" spans="2:11" s="52" customFormat="1" x14ac:dyDescent="0.25">
      <c r="B66" s="137" t="s">
        <v>19</v>
      </c>
      <c r="C66" s="38">
        <v>45</v>
      </c>
      <c r="D66" s="38">
        <v>53</v>
      </c>
      <c r="E66" s="38">
        <f t="shared" si="29"/>
        <v>98</v>
      </c>
      <c r="F66" s="73"/>
      <c r="G66" s="134" t="s">
        <v>87</v>
      </c>
      <c r="H66" s="191">
        <v>14</v>
      </c>
      <c r="I66" s="135" t="s">
        <v>139</v>
      </c>
      <c r="J66" s="100">
        <f>+H70+H71+H72+E59+E60</f>
        <v>205</v>
      </c>
    </row>
    <row r="67" spans="2:11" s="52" customFormat="1" ht="15.75" thickBot="1" x14ac:dyDescent="0.3">
      <c r="B67" s="137" t="s">
        <v>20</v>
      </c>
      <c r="C67" s="38">
        <v>50</v>
      </c>
      <c r="D67" s="38">
        <v>47</v>
      </c>
      <c r="E67" s="38">
        <f t="shared" si="29"/>
        <v>97</v>
      </c>
      <c r="F67" s="73"/>
      <c r="G67" s="134" t="s">
        <v>88</v>
      </c>
      <c r="H67" s="191">
        <v>12</v>
      </c>
      <c r="I67" s="136" t="s">
        <v>63</v>
      </c>
      <c r="J67" s="101">
        <f>SUM(E57:E60)</f>
        <v>294</v>
      </c>
    </row>
    <row r="68" spans="2:11" s="52" customFormat="1" x14ac:dyDescent="0.25">
      <c r="B68" s="137" t="s">
        <v>21</v>
      </c>
      <c r="C68" s="38">
        <v>45</v>
      </c>
      <c r="D68" s="38">
        <v>51</v>
      </c>
      <c r="E68" s="38">
        <f t="shared" si="29"/>
        <v>96</v>
      </c>
      <c r="F68" s="73"/>
      <c r="G68" s="134" t="s">
        <v>142</v>
      </c>
      <c r="H68" s="191">
        <v>12</v>
      </c>
    </row>
    <row r="69" spans="2:11" s="52" customFormat="1" x14ac:dyDescent="0.25">
      <c r="B69" s="137" t="s">
        <v>22</v>
      </c>
      <c r="C69" s="38">
        <v>58</v>
      </c>
      <c r="D69" s="38">
        <v>62</v>
      </c>
      <c r="E69" s="38">
        <f t="shared" si="29"/>
        <v>120</v>
      </c>
      <c r="F69" s="73"/>
      <c r="G69" s="134" t="s">
        <v>57</v>
      </c>
      <c r="H69" s="191">
        <v>20</v>
      </c>
    </row>
    <row r="70" spans="2:11" s="52" customFormat="1" x14ac:dyDescent="0.25">
      <c r="B70" s="137" t="s">
        <v>23</v>
      </c>
      <c r="C70" s="38">
        <v>47</v>
      </c>
      <c r="D70" s="38">
        <v>36</v>
      </c>
      <c r="E70" s="38">
        <f t="shared" si="29"/>
        <v>83</v>
      </c>
      <c r="F70" s="73"/>
      <c r="G70" s="134" t="s">
        <v>141</v>
      </c>
      <c r="H70" s="191">
        <v>16</v>
      </c>
    </row>
    <row r="71" spans="2:11" s="52" customFormat="1" x14ac:dyDescent="0.25">
      <c r="B71" s="137" t="s">
        <v>24</v>
      </c>
      <c r="C71" s="38">
        <v>22</v>
      </c>
      <c r="D71" s="38">
        <v>26</v>
      </c>
      <c r="E71" s="38">
        <f t="shared" si="29"/>
        <v>48</v>
      </c>
      <c r="F71" s="73"/>
      <c r="G71" s="134" t="s">
        <v>143</v>
      </c>
      <c r="H71" s="191">
        <v>17</v>
      </c>
    </row>
    <row r="72" spans="2:11" s="52" customFormat="1" x14ac:dyDescent="0.25">
      <c r="B72" s="137" t="s">
        <v>25</v>
      </c>
      <c r="C72" s="38">
        <v>21</v>
      </c>
      <c r="D72" s="38">
        <v>18</v>
      </c>
      <c r="E72" s="38">
        <f t="shared" si="29"/>
        <v>39</v>
      </c>
      <c r="F72" s="73"/>
      <c r="G72" s="134" t="s">
        <v>144</v>
      </c>
      <c r="H72" s="191">
        <v>19</v>
      </c>
    </row>
    <row r="73" spans="2:11" s="52" customFormat="1" x14ac:dyDescent="0.25">
      <c r="B73" s="137" t="s">
        <v>26</v>
      </c>
      <c r="C73" s="38">
        <v>24</v>
      </c>
      <c r="D73" s="38">
        <v>25</v>
      </c>
      <c r="E73" s="38">
        <f t="shared" si="29"/>
        <v>49</v>
      </c>
      <c r="F73" s="73"/>
      <c r="G73" s="134" t="s">
        <v>58</v>
      </c>
      <c r="H73" s="191">
        <v>18</v>
      </c>
    </row>
    <row r="74" spans="2:11" s="52" customFormat="1" ht="15.75" thickBot="1" x14ac:dyDescent="0.3">
      <c r="B74" s="137" t="s">
        <v>95</v>
      </c>
      <c r="C74" s="38">
        <v>0</v>
      </c>
      <c r="D74" s="38">
        <v>0</v>
      </c>
      <c r="E74" s="38">
        <f t="shared" si="29"/>
        <v>0</v>
      </c>
      <c r="F74" s="73"/>
      <c r="G74" s="155" t="s">
        <v>62</v>
      </c>
      <c r="H74" s="192">
        <v>30</v>
      </c>
      <c r="I74" s="73"/>
    </row>
    <row r="75" spans="2:11" s="52" customFormat="1" ht="15.75" thickBot="1" x14ac:dyDescent="0.3">
      <c r="B75" s="139" t="s">
        <v>14</v>
      </c>
      <c r="C75" s="140">
        <f>SUM(C57:C74)</f>
        <v>760</v>
      </c>
      <c r="D75" s="140">
        <f>SUM(D57:D74)</f>
        <v>709</v>
      </c>
      <c r="E75" s="140">
        <f>SUM(E57:E74)</f>
        <v>1469</v>
      </c>
      <c r="F75" s="73"/>
      <c r="G75" s="73"/>
      <c r="H75" s="73"/>
      <c r="I75" s="73"/>
    </row>
    <row r="77" spans="2:11" s="29" customFormat="1" ht="20.25" customHeight="1" thickBot="1" x14ac:dyDescent="0.3">
      <c r="B77" s="69" t="s">
        <v>124</v>
      </c>
    </row>
    <row r="78" spans="2:11" s="52" customFormat="1" ht="28.5" customHeight="1" thickBot="1" x14ac:dyDescent="0.3">
      <c r="B78" s="195" t="s">
        <v>45</v>
      </c>
      <c r="C78" s="197" t="s">
        <v>118</v>
      </c>
      <c r="D78" s="198"/>
      <c r="E78" s="199"/>
      <c r="F78" s="73"/>
      <c r="G78" s="195" t="s">
        <v>45</v>
      </c>
      <c r="H78" s="197" t="s">
        <v>118</v>
      </c>
      <c r="I78" s="198"/>
      <c r="J78" s="199"/>
    </row>
    <row r="79" spans="2:11" s="52" customFormat="1" ht="15.75" thickBot="1" x14ac:dyDescent="0.3">
      <c r="B79" s="196"/>
      <c r="C79" s="127" t="s">
        <v>2</v>
      </c>
      <c r="D79" s="128" t="s">
        <v>3</v>
      </c>
      <c r="E79" s="129" t="s">
        <v>4</v>
      </c>
      <c r="F79" s="73"/>
      <c r="G79" s="200"/>
      <c r="H79" s="127" t="s">
        <v>2</v>
      </c>
      <c r="I79" s="128" t="s">
        <v>3</v>
      </c>
      <c r="J79" s="129" t="s">
        <v>4</v>
      </c>
    </row>
    <row r="80" spans="2:11" s="52" customFormat="1" x14ac:dyDescent="0.25">
      <c r="B80" s="137" t="s">
        <v>5</v>
      </c>
      <c r="C80" s="38">
        <v>30</v>
      </c>
      <c r="D80" s="38">
        <v>28</v>
      </c>
      <c r="E80" s="37">
        <f t="shared" ref="E80:E85" si="30">SUM(C80:D80)</f>
        <v>58</v>
      </c>
      <c r="F80" s="76"/>
      <c r="G80" s="130" t="s">
        <v>6</v>
      </c>
      <c r="H80" s="40">
        <f>SUM(C80:C81)</f>
        <v>85</v>
      </c>
      <c r="I80" s="37">
        <f>SUM(D80:D81)</f>
        <v>73</v>
      </c>
      <c r="J80" s="37">
        <f t="shared" ref="J80:J83" si="31">SUM(H80:I80)</f>
        <v>158</v>
      </c>
      <c r="K80" s="48"/>
    </row>
    <row r="81" spans="2:11" s="52" customFormat="1" x14ac:dyDescent="0.25">
      <c r="B81" s="138" t="s">
        <v>7</v>
      </c>
      <c r="C81" s="38">
        <v>55</v>
      </c>
      <c r="D81" s="38">
        <v>45</v>
      </c>
      <c r="E81" s="38">
        <f t="shared" si="30"/>
        <v>100</v>
      </c>
      <c r="F81" s="73"/>
      <c r="G81" s="131" t="s">
        <v>8</v>
      </c>
      <c r="H81" s="39">
        <f>SUM(C82:C83)</f>
        <v>113</v>
      </c>
      <c r="I81" s="38">
        <f>SUM(D82:D83)</f>
        <v>126</v>
      </c>
      <c r="J81" s="38">
        <f t="shared" si="31"/>
        <v>239</v>
      </c>
    </row>
    <row r="82" spans="2:11" s="52" customFormat="1" x14ac:dyDescent="0.25">
      <c r="B82" s="137" t="s">
        <v>59</v>
      </c>
      <c r="C82" s="38">
        <v>61</v>
      </c>
      <c r="D82" s="38">
        <v>64</v>
      </c>
      <c r="E82" s="38">
        <f t="shared" si="30"/>
        <v>125</v>
      </c>
      <c r="F82" s="73"/>
      <c r="G82" s="131" t="s">
        <v>10</v>
      </c>
      <c r="H82" s="39">
        <f>SUM(C84:C92)</f>
        <v>450</v>
      </c>
      <c r="I82" s="38">
        <f>SUM(D84:D92)</f>
        <v>440</v>
      </c>
      <c r="J82" s="38">
        <f t="shared" si="31"/>
        <v>890</v>
      </c>
    </row>
    <row r="83" spans="2:11" s="52" customFormat="1" ht="15.75" thickBot="1" x14ac:dyDescent="0.3">
      <c r="B83" s="137" t="s">
        <v>11</v>
      </c>
      <c r="C83" s="38">
        <v>52</v>
      </c>
      <c r="D83" s="38">
        <v>62</v>
      </c>
      <c r="E83" s="38">
        <f t="shared" si="30"/>
        <v>114</v>
      </c>
      <c r="F83" s="73"/>
      <c r="G83" s="132" t="s">
        <v>12</v>
      </c>
      <c r="H83" s="41">
        <f>SUM(C93:C96)</f>
        <v>114</v>
      </c>
      <c r="I83" s="32">
        <f>SUM(D93:D96)</f>
        <v>132</v>
      </c>
      <c r="J83" s="32">
        <f t="shared" si="31"/>
        <v>246</v>
      </c>
    </row>
    <row r="84" spans="2:11" s="52" customFormat="1" ht="15.75" thickBot="1" x14ac:dyDescent="0.3">
      <c r="B84" s="137" t="s">
        <v>13</v>
      </c>
      <c r="C84" s="38">
        <v>42</v>
      </c>
      <c r="D84" s="38">
        <v>36</v>
      </c>
      <c r="E84" s="38">
        <f t="shared" si="30"/>
        <v>78</v>
      </c>
      <c r="F84" s="73"/>
      <c r="G84" s="132" t="s">
        <v>14</v>
      </c>
      <c r="H84" s="158">
        <f>SUM(H80:H83)</f>
        <v>762</v>
      </c>
      <c r="I84" s="159">
        <f t="shared" ref="I84" si="32">SUM(I80:I83)</f>
        <v>771</v>
      </c>
      <c r="J84" s="159">
        <f t="shared" ref="J84" si="33">SUM(J80:J83)</f>
        <v>1533</v>
      </c>
    </row>
    <row r="85" spans="2:11" s="52" customFormat="1" ht="15.75" thickBot="1" x14ac:dyDescent="0.3">
      <c r="B85" s="137" t="s">
        <v>15</v>
      </c>
      <c r="C85" s="38">
        <v>58</v>
      </c>
      <c r="D85" s="38">
        <v>50</v>
      </c>
      <c r="E85" s="38">
        <f t="shared" si="30"/>
        <v>108</v>
      </c>
      <c r="F85" s="73"/>
      <c r="K85" s="48"/>
    </row>
    <row r="86" spans="2:11" s="52" customFormat="1" x14ac:dyDescent="0.25">
      <c r="B86" s="137" t="s">
        <v>16</v>
      </c>
      <c r="C86" s="38">
        <v>56</v>
      </c>
      <c r="D86" s="38">
        <v>42</v>
      </c>
      <c r="E86" s="38">
        <f>SUM(C86:D86)</f>
        <v>98</v>
      </c>
      <c r="F86" s="73"/>
      <c r="G86" s="133" t="s">
        <v>136</v>
      </c>
      <c r="H86" s="190">
        <v>3</v>
      </c>
      <c r="I86" s="135" t="s">
        <v>60</v>
      </c>
      <c r="J86" s="37">
        <f>SUM(C84:C88)</f>
        <v>249</v>
      </c>
    </row>
    <row r="87" spans="2:11" s="52" customFormat="1" ht="15.75" thickBot="1" x14ac:dyDescent="0.3">
      <c r="B87" s="137" t="s">
        <v>17</v>
      </c>
      <c r="C87" s="38">
        <v>43</v>
      </c>
      <c r="D87" s="38">
        <v>57</v>
      </c>
      <c r="E87" s="38">
        <f t="shared" ref="E87:E97" si="34">SUM(C87:D87)</f>
        <v>100</v>
      </c>
      <c r="F87" s="73"/>
      <c r="G87" s="134" t="s">
        <v>137</v>
      </c>
      <c r="H87" s="191">
        <v>15</v>
      </c>
      <c r="I87" s="136" t="s">
        <v>61</v>
      </c>
      <c r="J87" s="32">
        <f>SUM(D89:D92)</f>
        <v>194</v>
      </c>
    </row>
    <row r="88" spans="2:11" s="52" customFormat="1" ht="15.75" thickBot="1" x14ac:dyDescent="0.3">
      <c r="B88" s="137" t="s">
        <v>18</v>
      </c>
      <c r="C88" s="38">
        <v>50</v>
      </c>
      <c r="D88" s="38">
        <v>61</v>
      </c>
      <c r="E88" s="38">
        <f t="shared" si="34"/>
        <v>111</v>
      </c>
      <c r="F88" s="73"/>
      <c r="G88" s="134" t="s">
        <v>138</v>
      </c>
      <c r="H88" s="191">
        <v>9</v>
      </c>
      <c r="I88" s="55"/>
      <c r="J88" s="48"/>
    </row>
    <row r="89" spans="2:11" s="52" customFormat="1" x14ac:dyDescent="0.25">
      <c r="B89" s="137" t="s">
        <v>19</v>
      </c>
      <c r="C89" s="38">
        <v>52</v>
      </c>
      <c r="D89" s="38">
        <v>34</v>
      </c>
      <c r="E89" s="38">
        <f t="shared" si="34"/>
        <v>86</v>
      </c>
      <c r="F89" s="73"/>
      <c r="G89" s="134" t="s">
        <v>87</v>
      </c>
      <c r="H89" s="191">
        <v>13</v>
      </c>
      <c r="I89" s="135" t="s">
        <v>139</v>
      </c>
      <c r="J89" s="100">
        <f>+H93+H94+H95+E82+E83</f>
        <v>299</v>
      </c>
    </row>
    <row r="90" spans="2:11" s="52" customFormat="1" ht="15.75" thickBot="1" x14ac:dyDescent="0.3">
      <c r="B90" s="137" t="s">
        <v>20</v>
      </c>
      <c r="C90" s="38">
        <v>50</v>
      </c>
      <c r="D90" s="38">
        <v>56</v>
      </c>
      <c r="E90" s="38">
        <f t="shared" si="34"/>
        <v>106</v>
      </c>
      <c r="F90" s="73"/>
      <c r="G90" s="134" t="s">
        <v>88</v>
      </c>
      <c r="H90" s="191">
        <v>18</v>
      </c>
      <c r="I90" s="136" t="s">
        <v>63</v>
      </c>
      <c r="J90" s="101">
        <f>SUM(E80:E83)</f>
        <v>397</v>
      </c>
    </row>
    <row r="91" spans="2:11" s="52" customFormat="1" x14ac:dyDescent="0.25">
      <c r="B91" s="137" t="s">
        <v>21</v>
      </c>
      <c r="C91" s="38">
        <v>44</v>
      </c>
      <c r="D91" s="38">
        <v>52</v>
      </c>
      <c r="E91" s="38">
        <f t="shared" si="34"/>
        <v>96</v>
      </c>
      <c r="F91" s="73"/>
      <c r="G91" s="134" t="s">
        <v>142</v>
      </c>
      <c r="H91" s="191">
        <v>20</v>
      </c>
    </row>
    <row r="92" spans="2:11" s="52" customFormat="1" x14ac:dyDescent="0.25">
      <c r="B92" s="137" t="s">
        <v>22</v>
      </c>
      <c r="C92" s="38">
        <v>55</v>
      </c>
      <c r="D92" s="38">
        <v>52</v>
      </c>
      <c r="E92" s="38">
        <f t="shared" si="34"/>
        <v>107</v>
      </c>
      <c r="F92" s="73"/>
      <c r="G92" s="134" t="s">
        <v>57</v>
      </c>
      <c r="H92" s="191">
        <v>20</v>
      </c>
    </row>
    <row r="93" spans="2:11" s="52" customFormat="1" x14ac:dyDescent="0.25">
      <c r="B93" s="137" t="s">
        <v>23</v>
      </c>
      <c r="C93" s="38">
        <v>34</v>
      </c>
      <c r="D93" s="38">
        <v>40</v>
      </c>
      <c r="E93" s="38">
        <f t="shared" si="34"/>
        <v>74</v>
      </c>
      <c r="F93" s="73"/>
      <c r="G93" s="134" t="s">
        <v>141</v>
      </c>
      <c r="H93" s="191">
        <v>14</v>
      </c>
    </row>
    <row r="94" spans="2:11" s="52" customFormat="1" x14ac:dyDescent="0.25">
      <c r="B94" s="137" t="s">
        <v>24</v>
      </c>
      <c r="C94" s="38">
        <v>38</v>
      </c>
      <c r="D94" s="38">
        <v>33</v>
      </c>
      <c r="E94" s="38">
        <f t="shared" si="34"/>
        <v>71</v>
      </c>
      <c r="F94" s="73"/>
      <c r="G94" s="134" t="s">
        <v>143</v>
      </c>
      <c r="H94" s="191">
        <v>27</v>
      </c>
    </row>
    <row r="95" spans="2:11" s="52" customFormat="1" x14ac:dyDescent="0.25">
      <c r="B95" s="137" t="s">
        <v>25</v>
      </c>
      <c r="C95" s="38">
        <v>13</v>
      </c>
      <c r="D95" s="38">
        <v>27</v>
      </c>
      <c r="E95" s="38">
        <f t="shared" si="34"/>
        <v>40</v>
      </c>
      <c r="F95" s="73"/>
      <c r="G95" s="134" t="s">
        <v>144</v>
      </c>
      <c r="H95" s="191">
        <v>19</v>
      </c>
    </row>
    <row r="96" spans="2:11" s="52" customFormat="1" x14ac:dyDescent="0.25">
      <c r="B96" s="137" t="s">
        <v>26</v>
      </c>
      <c r="C96" s="38">
        <v>29</v>
      </c>
      <c r="D96" s="38">
        <v>32</v>
      </c>
      <c r="E96" s="38">
        <f t="shared" si="34"/>
        <v>61</v>
      </c>
      <c r="F96" s="73"/>
      <c r="G96" s="134" t="s">
        <v>58</v>
      </c>
      <c r="H96" s="191">
        <v>24</v>
      </c>
    </row>
    <row r="97" spans="2:11" s="52" customFormat="1" ht="15.75" thickBot="1" x14ac:dyDescent="0.3">
      <c r="B97" s="137" t="s">
        <v>95</v>
      </c>
      <c r="C97" s="38">
        <v>0</v>
      </c>
      <c r="D97" s="38">
        <v>0</v>
      </c>
      <c r="E97" s="38">
        <f t="shared" si="34"/>
        <v>0</v>
      </c>
      <c r="F97" s="73"/>
      <c r="G97" s="155" t="s">
        <v>62</v>
      </c>
      <c r="H97" s="192">
        <v>26</v>
      </c>
      <c r="I97" s="73"/>
    </row>
    <row r="98" spans="2:11" s="52" customFormat="1" ht="15.75" thickBot="1" x14ac:dyDescent="0.3">
      <c r="B98" s="139" t="s">
        <v>14</v>
      </c>
      <c r="C98" s="140">
        <f>SUM(C80:C97)</f>
        <v>762</v>
      </c>
      <c r="D98" s="140">
        <f>SUM(D80:D97)</f>
        <v>771</v>
      </c>
      <c r="E98" s="140">
        <f>SUM(E80:E97)</f>
        <v>1533</v>
      </c>
      <c r="F98" s="73"/>
      <c r="G98" s="73"/>
      <c r="H98" s="73"/>
      <c r="I98" s="73"/>
    </row>
    <row r="100" spans="2:11" s="29" customFormat="1" ht="20.25" customHeight="1" thickBot="1" x14ac:dyDescent="0.3">
      <c r="B100" s="69" t="s">
        <v>125</v>
      </c>
    </row>
    <row r="101" spans="2:11" s="52" customFormat="1" ht="28.5" customHeight="1" thickBot="1" x14ac:dyDescent="0.3">
      <c r="B101" s="195" t="s">
        <v>45</v>
      </c>
      <c r="C101" s="197" t="s">
        <v>119</v>
      </c>
      <c r="D101" s="198"/>
      <c r="E101" s="199"/>
      <c r="F101" s="73"/>
      <c r="G101" s="195" t="s">
        <v>45</v>
      </c>
      <c r="H101" s="197" t="s">
        <v>119</v>
      </c>
      <c r="I101" s="198"/>
      <c r="J101" s="199"/>
    </row>
    <row r="102" spans="2:11" s="52" customFormat="1" ht="15.75" thickBot="1" x14ac:dyDescent="0.3">
      <c r="B102" s="196"/>
      <c r="C102" s="127" t="s">
        <v>2</v>
      </c>
      <c r="D102" s="128" t="s">
        <v>3</v>
      </c>
      <c r="E102" s="129" t="s">
        <v>4</v>
      </c>
      <c r="F102" s="73"/>
      <c r="G102" s="200"/>
      <c r="H102" s="127" t="s">
        <v>2</v>
      </c>
      <c r="I102" s="128" t="s">
        <v>3</v>
      </c>
      <c r="J102" s="129" t="s">
        <v>4</v>
      </c>
    </row>
    <row r="103" spans="2:11" s="52" customFormat="1" x14ac:dyDescent="0.25">
      <c r="B103" s="137" t="s">
        <v>5</v>
      </c>
      <c r="C103" s="38">
        <v>14</v>
      </c>
      <c r="D103" s="38">
        <v>11</v>
      </c>
      <c r="E103" s="37">
        <f t="shared" ref="E103:E108" si="35">SUM(C103:D103)</f>
        <v>25</v>
      </c>
      <c r="F103" s="76"/>
      <c r="G103" s="130" t="s">
        <v>6</v>
      </c>
      <c r="H103" s="40">
        <f>SUM(C103:C104)</f>
        <v>34</v>
      </c>
      <c r="I103" s="37">
        <f>SUM(D103:D104)</f>
        <v>27</v>
      </c>
      <c r="J103" s="37">
        <f t="shared" ref="J103:J106" si="36">SUM(H103:I103)</f>
        <v>61</v>
      </c>
      <c r="K103" s="48"/>
    </row>
    <row r="104" spans="2:11" s="52" customFormat="1" x14ac:dyDescent="0.25">
      <c r="B104" s="138" t="s">
        <v>7</v>
      </c>
      <c r="C104" s="38">
        <v>20</v>
      </c>
      <c r="D104" s="38">
        <v>16</v>
      </c>
      <c r="E104" s="38">
        <f t="shared" si="35"/>
        <v>36</v>
      </c>
      <c r="F104" s="73"/>
      <c r="G104" s="131" t="s">
        <v>8</v>
      </c>
      <c r="H104" s="39">
        <f>SUM(C105:C106)</f>
        <v>51</v>
      </c>
      <c r="I104" s="38">
        <f>SUM(D105:D106)</f>
        <v>44</v>
      </c>
      <c r="J104" s="38">
        <f t="shared" si="36"/>
        <v>95</v>
      </c>
    </row>
    <row r="105" spans="2:11" s="52" customFormat="1" x14ac:dyDescent="0.25">
      <c r="B105" s="137" t="s">
        <v>59</v>
      </c>
      <c r="C105" s="38">
        <v>25</v>
      </c>
      <c r="D105" s="38">
        <v>17</v>
      </c>
      <c r="E105" s="38">
        <f t="shared" si="35"/>
        <v>42</v>
      </c>
      <c r="F105" s="73"/>
      <c r="G105" s="131" t="s">
        <v>10</v>
      </c>
      <c r="H105" s="39">
        <f>SUM(C107:C115)</f>
        <v>255</v>
      </c>
      <c r="I105" s="38">
        <f>SUM(D107:D115)</f>
        <v>229</v>
      </c>
      <c r="J105" s="38">
        <f t="shared" si="36"/>
        <v>484</v>
      </c>
    </row>
    <row r="106" spans="2:11" s="52" customFormat="1" ht="15.75" thickBot="1" x14ac:dyDescent="0.3">
      <c r="B106" s="137" t="s">
        <v>11</v>
      </c>
      <c r="C106" s="38">
        <v>26</v>
      </c>
      <c r="D106" s="38">
        <v>27</v>
      </c>
      <c r="E106" s="38">
        <f t="shared" si="35"/>
        <v>53</v>
      </c>
      <c r="F106" s="73"/>
      <c r="G106" s="132" t="s">
        <v>12</v>
      </c>
      <c r="H106" s="41">
        <f>SUM(C116:C119)</f>
        <v>87</v>
      </c>
      <c r="I106" s="32">
        <f>SUM(D116:D119)</f>
        <v>83</v>
      </c>
      <c r="J106" s="32">
        <f t="shared" si="36"/>
        <v>170</v>
      </c>
    </row>
    <row r="107" spans="2:11" s="52" customFormat="1" ht="15.75" thickBot="1" x14ac:dyDescent="0.3">
      <c r="B107" s="137" t="s">
        <v>13</v>
      </c>
      <c r="C107" s="38">
        <v>27</v>
      </c>
      <c r="D107" s="38">
        <v>16</v>
      </c>
      <c r="E107" s="38">
        <f t="shared" si="35"/>
        <v>43</v>
      </c>
      <c r="F107" s="73"/>
      <c r="G107" s="132" t="s">
        <v>14</v>
      </c>
      <c r="H107" s="158">
        <f>SUM(H103:H106)</f>
        <v>427</v>
      </c>
      <c r="I107" s="159">
        <f t="shared" ref="I107:J107" si="37">SUM(I103:I106)</f>
        <v>383</v>
      </c>
      <c r="J107" s="159">
        <f t="shared" si="37"/>
        <v>810</v>
      </c>
    </row>
    <row r="108" spans="2:11" s="52" customFormat="1" ht="15.75" thickBot="1" x14ac:dyDescent="0.3">
      <c r="B108" s="137" t="s">
        <v>15</v>
      </c>
      <c r="C108" s="38">
        <v>24</v>
      </c>
      <c r="D108" s="38">
        <v>25</v>
      </c>
      <c r="E108" s="38">
        <f t="shared" si="35"/>
        <v>49</v>
      </c>
      <c r="F108" s="73"/>
      <c r="K108" s="48"/>
    </row>
    <row r="109" spans="2:11" s="52" customFormat="1" x14ac:dyDescent="0.25">
      <c r="B109" s="137" t="s">
        <v>16</v>
      </c>
      <c r="C109" s="38">
        <v>27</v>
      </c>
      <c r="D109" s="38">
        <v>28</v>
      </c>
      <c r="E109" s="38">
        <f>SUM(C109:D109)</f>
        <v>55</v>
      </c>
      <c r="F109" s="73"/>
      <c r="G109" s="133" t="s">
        <v>136</v>
      </c>
      <c r="H109" s="190">
        <v>1</v>
      </c>
      <c r="I109" s="135" t="s">
        <v>60</v>
      </c>
      <c r="J109" s="37">
        <f>SUM(C107:C111)</f>
        <v>126</v>
      </c>
    </row>
    <row r="110" spans="2:11" s="52" customFormat="1" ht="15.75" thickBot="1" x14ac:dyDescent="0.3">
      <c r="B110" s="137" t="s">
        <v>17</v>
      </c>
      <c r="C110" s="38">
        <v>20</v>
      </c>
      <c r="D110" s="38">
        <v>19</v>
      </c>
      <c r="E110" s="38">
        <f t="shared" ref="E110:E120" si="38">SUM(C110:D110)</f>
        <v>39</v>
      </c>
      <c r="F110" s="73"/>
      <c r="G110" s="134" t="s">
        <v>137</v>
      </c>
      <c r="H110" s="191">
        <v>2</v>
      </c>
      <c r="I110" s="136" t="s">
        <v>61</v>
      </c>
      <c r="J110" s="32">
        <f>SUM(D112:D115)</f>
        <v>115</v>
      </c>
    </row>
    <row r="111" spans="2:11" s="52" customFormat="1" ht="15.75" thickBot="1" x14ac:dyDescent="0.3">
      <c r="B111" s="137" t="s">
        <v>18</v>
      </c>
      <c r="C111" s="38">
        <v>28</v>
      </c>
      <c r="D111" s="38">
        <v>26</v>
      </c>
      <c r="E111" s="38">
        <f t="shared" si="38"/>
        <v>54</v>
      </c>
      <c r="F111" s="73"/>
      <c r="G111" s="134" t="s">
        <v>138</v>
      </c>
      <c r="H111" s="191">
        <v>6</v>
      </c>
      <c r="I111" s="55"/>
      <c r="J111" s="48"/>
    </row>
    <row r="112" spans="2:11" s="52" customFormat="1" x14ac:dyDescent="0.25">
      <c r="B112" s="137" t="s">
        <v>19</v>
      </c>
      <c r="C112" s="38">
        <v>30</v>
      </c>
      <c r="D112" s="38">
        <v>28</v>
      </c>
      <c r="E112" s="38">
        <f t="shared" si="38"/>
        <v>58</v>
      </c>
      <c r="F112" s="73"/>
      <c r="G112" s="134" t="s">
        <v>87</v>
      </c>
      <c r="H112" s="191">
        <v>5</v>
      </c>
      <c r="I112" s="135" t="s">
        <v>139</v>
      </c>
      <c r="J112" s="100">
        <f>+H116+H117+H118+E105+E106</f>
        <v>122</v>
      </c>
    </row>
    <row r="113" spans="2:11" s="52" customFormat="1" ht="15.75" thickBot="1" x14ac:dyDescent="0.3">
      <c r="B113" s="137" t="s">
        <v>20</v>
      </c>
      <c r="C113" s="38">
        <v>40</v>
      </c>
      <c r="D113" s="38">
        <v>34</v>
      </c>
      <c r="E113" s="38">
        <f t="shared" si="38"/>
        <v>74</v>
      </c>
      <c r="F113" s="73"/>
      <c r="G113" s="134" t="s">
        <v>88</v>
      </c>
      <c r="H113" s="191">
        <v>11</v>
      </c>
      <c r="I113" s="136" t="s">
        <v>63</v>
      </c>
      <c r="J113" s="101">
        <f>SUM(E103:E106)</f>
        <v>156</v>
      </c>
    </row>
    <row r="114" spans="2:11" s="52" customFormat="1" x14ac:dyDescent="0.25">
      <c r="B114" s="137" t="s">
        <v>21</v>
      </c>
      <c r="C114" s="38">
        <v>33</v>
      </c>
      <c r="D114" s="38">
        <v>27</v>
      </c>
      <c r="E114" s="38">
        <f t="shared" si="38"/>
        <v>60</v>
      </c>
      <c r="F114" s="73"/>
      <c r="G114" s="134" t="s">
        <v>142</v>
      </c>
      <c r="H114" s="191">
        <v>3</v>
      </c>
    </row>
    <row r="115" spans="2:11" s="52" customFormat="1" x14ac:dyDescent="0.25">
      <c r="B115" s="137" t="s">
        <v>22</v>
      </c>
      <c r="C115" s="38">
        <v>26</v>
      </c>
      <c r="D115" s="38">
        <v>26</v>
      </c>
      <c r="E115" s="38">
        <f t="shared" si="38"/>
        <v>52</v>
      </c>
      <c r="F115" s="73"/>
      <c r="G115" s="134" t="s">
        <v>57</v>
      </c>
      <c r="H115" s="191">
        <v>6</v>
      </c>
    </row>
    <row r="116" spans="2:11" s="52" customFormat="1" x14ac:dyDescent="0.25">
      <c r="B116" s="137" t="s">
        <v>23</v>
      </c>
      <c r="C116" s="38">
        <v>37</v>
      </c>
      <c r="D116" s="38">
        <v>18</v>
      </c>
      <c r="E116" s="38">
        <f t="shared" si="38"/>
        <v>55</v>
      </c>
      <c r="F116" s="73"/>
      <c r="G116" s="134" t="s">
        <v>141</v>
      </c>
      <c r="H116" s="191">
        <v>10</v>
      </c>
    </row>
    <row r="117" spans="2:11" s="52" customFormat="1" x14ac:dyDescent="0.25">
      <c r="B117" s="137" t="s">
        <v>24</v>
      </c>
      <c r="C117" s="38">
        <v>19</v>
      </c>
      <c r="D117" s="38">
        <v>22</v>
      </c>
      <c r="E117" s="38">
        <f t="shared" si="38"/>
        <v>41</v>
      </c>
      <c r="F117" s="73"/>
      <c r="G117" s="134" t="s">
        <v>143</v>
      </c>
      <c r="H117" s="191">
        <v>7</v>
      </c>
    </row>
    <row r="118" spans="2:11" s="52" customFormat="1" x14ac:dyDescent="0.25">
      <c r="B118" s="137" t="s">
        <v>25</v>
      </c>
      <c r="C118" s="38">
        <v>15</v>
      </c>
      <c r="D118" s="38">
        <v>22</v>
      </c>
      <c r="E118" s="38">
        <f t="shared" si="38"/>
        <v>37</v>
      </c>
      <c r="F118" s="73"/>
      <c r="G118" s="134" t="s">
        <v>144</v>
      </c>
      <c r="H118" s="191">
        <v>10</v>
      </c>
    </row>
    <row r="119" spans="2:11" s="52" customFormat="1" x14ac:dyDescent="0.25">
      <c r="B119" s="137" t="s">
        <v>26</v>
      </c>
      <c r="C119" s="38">
        <v>16</v>
      </c>
      <c r="D119" s="38">
        <v>21</v>
      </c>
      <c r="E119" s="38">
        <f t="shared" si="38"/>
        <v>37</v>
      </c>
      <c r="F119" s="73"/>
      <c r="G119" s="134" t="s">
        <v>58</v>
      </c>
      <c r="H119" s="191">
        <v>8</v>
      </c>
    </row>
    <row r="120" spans="2:11" s="52" customFormat="1" ht="15.75" thickBot="1" x14ac:dyDescent="0.3">
      <c r="B120" s="137" t="s">
        <v>95</v>
      </c>
      <c r="C120" s="38"/>
      <c r="D120" s="38">
        <v>1</v>
      </c>
      <c r="E120" s="38">
        <f t="shared" si="38"/>
        <v>1</v>
      </c>
      <c r="F120" s="73"/>
      <c r="G120" s="155" t="s">
        <v>62</v>
      </c>
      <c r="H120" s="192">
        <v>14</v>
      </c>
      <c r="I120" s="73"/>
    </row>
    <row r="121" spans="2:11" s="52" customFormat="1" ht="15.75" thickBot="1" x14ac:dyDescent="0.3">
      <c r="B121" s="139" t="s">
        <v>14</v>
      </c>
      <c r="C121" s="140">
        <f>SUM(C103:C120)</f>
        <v>427</v>
      </c>
      <c r="D121" s="140">
        <f>SUM(D103:D120)</f>
        <v>384</v>
      </c>
      <c r="E121" s="140">
        <f>SUM(E103:E120)</f>
        <v>811</v>
      </c>
      <c r="F121" s="73"/>
      <c r="G121" s="73"/>
      <c r="H121" s="73"/>
      <c r="I121" s="73"/>
    </row>
    <row r="123" spans="2:11" s="29" customFormat="1" ht="20.25" customHeight="1" thickBot="1" x14ac:dyDescent="0.3">
      <c r="B123" s="69" t="s">
        <v>127</v>
      </c>
    </row>
    <row r="124" spans="2:11" s="52" customFormat="1" ht="28.5" customHeight="1" thickBot="1" x14ac:dyDescent="0.3">
      <c r="B124" s="195" t="s">
        <v>45</v>
      </c>
      <c r="C124" s="197" t="s">
        <v>120</v>
      </c>
      <c r="D124" s="198"/>
      <c r="E124" s="199"/>
      <c r="F124" s="73"/>
      <c r="G124" s="195" t="s">
        <v>45</v>
      </c>
      <c r="H124" s="197" t="s">
        <v>120</v>
      </c>
      <c r="I124" s="198"/>
      <c r="J124" s="199"/>
    </row>
    <row r="125" spans="2:11" s="52" customFormat="1" ht="15.75" thickBot="1" x14ac:dyDescent="0.3">
      <c r="B125" s="196"/>
      <c r="C125" s="127" t="s">
        <v>2</v>
      </c>
      <c r="D125" s="128" t="s">
        <v>3</v>
      </c>
      <c r="E125" s="129" t="s">
        <v>4</v>
      </c>
      <c r="F125" s="73"/>
      <c r="G125" s="200"/>
      <c r="H125" s="127" t="s">
        <v>2</v>
      </c>
      <c r="I125" s="128" t="s">
        <v>3</v>
      </c>
      <c r="J125" s="129" t="s">
        <v>4</v>
      </c>
    </row>
    <row r="126" spans="2:11" s="52" customFormat="1" x14ac:dyDescent="0.25">
      <c r="B126" s="137" t="s">
        <v>5</v>
      </c>
      <c r="C126" s="38">
        <v>3</v>
      </c>
      <c r="D126" s="38">
        <v>6</v>
      </c>
      <c r="E126" s="37">
        <f t="shared" ref="E126:E131" si="39">SUM(C126:D126)</f>
        <v>9</v>
      </c>
      <c r="F126" s="76"/>
      <c r="G126" s="130" t="s">
        <v>6</v>
      </c>
      <c r="H126" s="40">
        <f>SUM(C126:C127)</f>
        <v>19</v>
      </c>
      <c r="I126" s="37">
        <f>SUM(D126:D127)</f>
        <v>21</v>
      </c>
      <c r="J126" s="37">
        <f t="shared" ref="J126:J129" si="40">SUM(H126:I126)</f>
        <v>40</v>
      </c>
      <c r="K126" s="48"/>
    </row>
    <row r="127" spans="2:11" s="52" customFormat="1" x14ac:dyDescent="0.25">
      <c r="B127" s="138" t="s">
        <v>7</v>
      </c>
      <c r="C127" s="38">
        <v>16</v>
      </c>
      <c r="D127" s="38">
        <v>15</v>
      </c>
      <c r="E127" s="38">
        <f t="shared" si="39"/>
        <v>31</v>
      </c>
      <c r="F127" s="73"/>
      <c r="G127" s="131" t="s">
        <v>8</v>
      </c>
      <c r="H127" s="39">
        <f>SUM(C128:C129)</f>
        <v>30</v>
      </c>
      <c r="I127" s="38">
        <f>SUM(D128:D129)</f>
        <v>34</v>
      </c>
      <c r="J127" s="38">
        <f t="shared" si="40"/>
        <v>64</v>
      </c>
    </row>
    <row r="128" spans="2:11" s="52" customFormat="1" x14ac:dyDescent="0.25">
      <c r="B128" s="137" t="s">
        <v>59</v>
      </c>
      <c r="C128" s="38">
        <v>12</v>
      </c>
      <c r="D128" s="38">
        <v>22</v>
      </c>
      <c r="E128" s="38">
        <f t="shared" si="39"/>
        <v>34</v>
      </c>
      <c r="F128" s="73"/>
      <c r="G128" s="131" t="s">
        <v>10</v>
      </c>
      <c r="H128" s="39">
        <f>SUM(C130:C138)</f>
        <v>171</v>
      </c>
      <c r="I128" s="38">
        <f>SUM(D130:D138)</f>
        <v>152</v>
      </c>
      <c r="J128" s="38">
        <f t="shared" si="40"/>
        <v>323</v>
      </c>
    </row>
    <row r="129" spans="2:11" s="52" customFormat="1" ht="15.75" thickBot="1" x14ac:dyDescent="0.3">
      <c r="B129" s="137" t="s">
        <v>11</v>
      </c>
      <c r="C129" s="38">
        <v>18</v>
      </c>
      <c r="D129" s="38">
        <v>12</v>
      </c>
      <c r="E129" s="38">
        <f t="shared" si="39"/>
        <v>30</v>
      </c>
      <c r="F129" s="73"/>
      <c r="G129" s="132" t="s">
        <v>12</v>
      </c>
      <c r="H129" s="41">
        <f>SUM(C139:C142)</f>
        <v>50</v>
      </c>
      <c r="I129" s="32">
        <f>SUM(D139:D142)</f>
        <v>48</v>
      </c>
      <c r="J129" s="32">
        <f t="shared" si="40"/>
        <v>98</v>
      </c>
    </row>
    <row r="130" spans="2:11" s="52" customFormat="1" ht="15.75" thickBot="1" x14ac:dyDescent="0.3">
      <c r="B130" s="137" t="s">
        <v>13</v>
      </c>
      <c r="C130" s="38">
        <v>13</v>
      </c>
      <c r="D130" s="38">
        <v>14</v>
      </c>
      <c r="E130" s="38">
        <f t="shared" si="39"/>
        <v>27</v>
      </c>
      <c r="F130" s="73"/>
      <c r="G130" s="132" t="s">
        <v>14</v>
      </c>
      <c r="H130" s="158">
        <f>SUM(H126:H129)</f>
        <v>270</v>
      </c>
      <c r="I130" s="159">
        <f t="shared" ref="I130" si="41">SUM(I126:I129)</f>
        <v>255</v>
      </c>
      <c r="J130" s="159">
        <f t="shared" ref="J130" si="42">SUM(J126:J129)</f>
        <v>525</v>
      </c>
    </row>
    <row r="131" spans="2:11" s="52" customFormat="1" ht="15.75" thickBot="1" x14ac:dyDescent="0.3">
      <c r="B131" s="137" t="s">
        <v>15</v>
      </c>
      <c r="C131" s="38">
        <v>17</v>
      </c>
      <c r="D131" s="38">
        <v>12</v>
      </c>
      <c r="E131" s="38">
        <f t="shared" si="39"/>
        <v>29</v>
      </c>
      <c r="F131" s="73"/>
      <c r="K131" s="48"/>
    </row>
    <row r="132" spans="2:11" s="52" customFormat="1" x14ac:dyDescent="0.25">
      <c r="B132" s="137" t="s">
        <v>16</v>
      </c>
      <c r="C132" s="38">
        <v>14</v>
      </c>
      <c r="D132" s="38">
        <v>18</v>
      </c>
      <c r="E132" s="38">
        <f>SUM(C132:D132)</f>
        <v>32</v>
      </c>
      <c r="F132" s="73"/>
      <c r="G132" s="133" t="s">
        <v>136</v>
      </c>
      <c r="H132" s="190">
        <v>1</v>
      </c>
      <c r="I132" s="135" t="s">
        <v>60</v>
      </c>
      <c r="J132" s="37">
        <f>SUM(C130:C134)</f>
        <v>74</v>
      </c>
    </row>
    <row r="133" spans="2:11" s="52" customFormat="1" ht="15.75" thickBot="1" x14ac:dyDescent="0.3">
      <c r="B133" s="137" t="s">
        <v>17</v>
      </c>
      <c r="C133" s="38">
        <v>12</v>
      </c>
      <c r="D133" s="38">
        <v>10</v>
      </c>
      <c r="E133" s="38">
        <f t="shared" ref="E133:E143" si="43">SUM(C133:D133)</f>
        <v>22</v>
      </c>
      <c r="F133" s="73"/>
      <c r="G133" s="134" t="s">
        <v>137</v>
      </c>
      <c r="H133" s="191">
        <v>4</v>
      </c>
      <c r="I133" s="136" t="s">
        <v>61</v>
      </c>
      <c r="J133" s="32">
        <f>SUM(D135:D138)</f>
        <v>83</v>
      </c>
    </row>
    <row r="134" spans="2:11" s="52" customFormat="1" ht="15.75" thickBot="1" x14ac:dyDescent="0.3">
      <c r="B134" s="137" t="s">
        <v>18</v>
      </c>
      <c r="C134" s="38">
        <v>18</v>
      </c>
      <c r="D134" s="38">
        <v>15</v>
      </c>
      <c r="E134" s="38">
        <f t="shared" si="43"/>
        <v>33</v>
      </c>
      <c r="F134" s="73"/>
      <c r="G134" s="134" t="s">
        <v>138</v>
      </c>
      <c r="H134" s="191">
        <v>2</v>
      </c>
      <c r="I134" s="55"/>
      <c r="J134" s="48"/>
    </row>
    <row r="135" spans="2:11" s="52" customFormat="1" x14ac:dyDescent="0.25">
      <c r="B135" s="137" t="s">
        <v>19</v>
      </c>
      <c r="C135" s="38">
        <v>22</v>
      </c>
      <c r="D135" s="38">
        <v>23</v>
      </c>
      <c r="E135" s="38">
        <f t="shared" si="43"/>
        <v>45</v>
      </c>
      <c r="F135" s="73"/>
      <c r="G135" s="134" t="s">
        <v>87</v>
      </c>
      <c r="H135" s="191">
        <v>1</v>
      </c>
      <c r="I135" s="135" t="s">
        <v>139</v>
      </c>
      <c r="J135" s="100">
        <f>+H139+H140+H141+E128+E129</f>
        <v>83</v>
      </c>
    </row>
    <row r="136" spans="2:11" s="52" customFormat="1" ht="15.75" thickBot="1" x14ac:dyDescent="0.3">
      <c r="B136" s="137" t="s">
        <v>20</v>
      </c>
      <c r="C136" s="38">
        <v>18</v>
      </c>
      <c r="D136" s="38">
        <v>20</v>
      </c>
      <c r="E136" s="38">
        <f t="shared" si="43"/>
        <v>38</v>
      </c>
      <c r="F136" s="73"/>
      <c r="G136" s="134" t="s">
        <v>88</v>
      </c>
      <c r="H136" s="191">
        <v>1</v>
      </c>
      <c r="I136" s="136" t="s">
        <v>63</v>
      </c>
      <c r="J136" s="101">
        <f>SUM(E126:E129)</f>
        <v>104</v>
      </c>
    </row>
    <row r="137" spans="2:11" s="52" customFormat="1" x14ac:dyDescent="0.25">
      <c r="B137" s="137" t="s">
        <v>21</v>
      </c>
      <c r="C137" s="38">
        <v>27</v>
      </c>
      <c r="D137" s="38">
        <v>21</v>
      </c>
      <c r="E137" s="38">
        <f t="shared" si="43"/>
        <v>48</v>
      </c>
      <c r="F137" s="73"/>
      <c r="G137" s="134" t="s">
        <v>142</v>
      </c>
      <c r="H137" s="191">
        <v>5</v>
      </c>
    </row>
    <row r="138" spans="2:11" s="52" customFormat="1" x14ac:dyDescent="0.25">
      <c r="B138" s="137" t="s">
        <v>22</v>
      </c>
      <c r="C138" s="38">
        <v>30</v>
      </c>
      <c r="D138" s="38">
        <v>19</v>
      </c>
      <c r="E138" s="38">
        <f t="shared" si="43"/>
        <v>49</v>
      </c>
      <c r="F138" s="73"/>
      <c r="G138" s="134" t="s">
        <v>57</v>
      </c>
      <c r="H138" s="191">
        <v>7</v>
      </c>
    </row>
    <row r="139" spans="2:11" s="52" customFormat="1" x14ac:dyDescent="0.25">
      <c r="B139" s="137" t="s">
        <v>23</v>
      </c>
      <c r="C139" s="38">
        <v>14</v>
      </c>
      <c r="D139" s="38">
        <v>17</v>
      </c>
      <c r="E139" s="38">
        <f t="shared" si="43"/>
        <v>31</v>
      </c>
      <c r="F139" s="73"/>
      <c r="G139" s="134" t="s">
        <v>141</v>
      </c>
      <c r="H139" s="191">
        <v>5</v>
      </c>
    </row>
    <row r="140" spans="2:11" s="52" customFormat="1" x14ac:dyDescent="0.25">
      <c r="B140" s="137" t="s">
        <v>24</v>
      </c>
      <c r="C140" s="38">
        <v>19</v>
      </c>
      <c r="D140" s="38">
        <v>13</v>
      </c>
      <c r="E140" s="38">
        <f t="shared" si="43"/>
        <v>32</v>
      </c>
      <c r="F140" s="73"/>
      <c r="G140" s="134" t="s">
        <v>143</v>
      </c>
      <c r="H140" s="191">
        <v>5</v>
      </c>
    </row>
    <row r="141" spans="2:11" s="52" customFormat="1" x14ac:dyDescent="0.25">
      <c r="B141" s="137" t="s">
        <v>25</v>
      </c>
      <c r="C141" s="38">
        <v>5</v>
      </c>
      <c r="D141" s="38">
        <v>5</v>
      </c>
      <c r="E141" s="38">
        <f t="shared" si="43"/>
        <v>10</v>
      </c>
      <c r="F141" s="73"/>
      <c r="G141" s="134" t="s">
        <v>144</v>
      </c>
      <c r="H141" s="191">
        <v>9</v>
      </c>
    </row>
    <row r="142" spans="2:11" s="52" customFormat="1" x14ac:dyDescent="0.25">
      <c r="B142" s="137" t="s">
        <v>26</v>
      </c>
      <c r="C142" s="38">
        <v>12</v>
      </c>
      <c r="D142" s="38">
        <v>13</v>
      </c>
      <c r="E142" s="38">
        <f t="shared" si="43"/>
        <v>25</v>
      </c>
      <c r="F142" s="73"/>
      <c r="G142" s="134" t="s">
        <v>58</v>
      </c>
      <c r="H142" s="191">
        <v>8</v>
      </c>
    </row>
    <row r="143" spans="2:11" s="52" customFormat="1" ht="15.75" thickBot="1" x14ac:dyDescent="0.3">
      <c r="B143" s="137" t="s">
        <v>95</v>
      </c>
      <c r="C143" s="38">
        <v>0</v>
      </c>
      <c r="D143" s="38">
        <v>0</v>
      </c>
      <c r="E143" s="38">
        <f t="shared" si="43"/>
        <v>0</v>
      </c>
      <c r="F143" s="73"/>
      <c r="G143" s="155" t="s">
        <v>62</v>
      </c>
      <c r="H143" s="192">
        <v>13</v>
      </c>
      <c r="I143" s="73"/>
    </row>
    <row r="144" spans="2:11" s="52" customFormat="1" ht="15.75" thickBot="1" x14ac:dyDescent="0.3">
      <c r="B144" s="139" t="s">
        <v>14</v>
      </c>
      <c r="C144" s="140">
        <f>SUM(C126:C143)</f>
        <v>270</v>
      </c>
      <c r="D144" s="140">
        <f>SUM(D126:D143)</f>
        <v>255</v>
      </c>
      <c r="E144" s="140">
        <f>SUM(E126:E143)</f>
        <v>525</v>
      </c>
      <c r="F144" s="73"/>
      <c r="G144" s="73"/>
      <c r="H144" s="73"/>
      <c r="I144" s="73"/>
    </row>
    <row r="146" spans="2:11" s="29" customFormat="1" ht="20.25" customHeight="1" thickBot="1" x14ac:dyDescent="0.3">
      <c r="B146" s="69" t="s">
        <v>126</v>
      </c>
    </row>
    <row r="147" spans="2:11" s="52" customFormat="1" ht="28.5" customHeight="1" thickBot="1" x14ac:dyDescent="0.3">
      <c r="B147" s="195" t="s">
        <v>45</v>
      </c>
      <c r="C147" s="197" t="s">
        <v>121</v>
      </c>
      <c r="D147" s="198"/>
      <c r="E147" s="199"/>
      <c r="F147" s="73"/>
      <c r="G147" s="195" t="s">
        <v>45</v>
      </c>
      <c r="H147" s="197" t="s">
        <v>121</v>
      </c>
      <c r="I147" s="198"/>
      <c r="J147" s="199"/>
    </row>
    <row r="148" spans="2:11" s="52" customFormat="1" ht="15.75" thickBot="1" x14ac:dyDescent="0.3">
      <c r="B148" s="196"/>
      <c r="C148" s="127" t="s">
        <v>2</v>
      </c>
      <c r="D148" s="128" t="s">
        <v>3</v>
      </c>
      <c r="E148" s="129" t="s">
        <v>4</v>
      </c>
      <c r="F148" s="73"/>
      <c r="G148" s="200"/>
      <c r="H148" s="127" t="s">
        <v>2</v>
      </c>
      <c r="I148" s="128" t="s">
        <v>3</v>
      </c>
      <c r="J148" s="129" t="s">
        <v>4</v>
      </c>
    </row>
    <row r="149" spans="2:11" s="52" customFormat="1" x14ac:dyDescent="0.25">
      <c r="B149" s="137" t="s">
        <v>5</v>
      </c>
      <c r="C149" s="38">
        <v>5</v>
      </c>
      <c r="D149" s="38">
        <v>4</v>
      </c>
      <c r="E149" s="37">
        <f t="shared" ref="E149:E154" si="44">SUM(C149:D149)</f>
        <v>9</v>
      </c>
      <c r="F149" s="76"/>
      <c r="G149" s="130" t="s">
        <v>6</v>
      </c>
      <c r="H149" s="40">
        <f>SUM(C149:C150)</f>
        <v>16</v>
      </c>
      <c r="I149" s="37">
        <f>SUM(D149:D150)</f>
        <v>15</v>
      </c>
      <c r="J149" s="37">
        <f t="shared" ref="J149:J152" si="45">SUM(H149:I149)</f>
        <v>31</v>
      </c>
      <c r="K149" s="48"/>
    </row>
    <row r="150" spans="2:11" s="52" customFormat="1" x14ac:dyDescent="0.25">
      <c r="B150" s="138" t="s">
        <v>7</v>
      </c>
      <c r="C150" s="38">
        <v>11</v>
      </c>
      <c r="D150" s="38">
        <v>11</v>
      </c>
      <c r="E150" s="38">
        <f t="shared" si="44"/>
        <v>22</v>
      </c>
      <c r="F150" s="73"/>
      <c r="G150" s="131" t="s">
        <v>8</v>
      </c>
      <c r="H150" s="39">
        <f>SUM(C151:C152)</f>
        <v>26</v>
      </c>
      <c r="I150" s="38">
        <f>SUM(D151:D152)</f>
        <v>26</v>
      </c>
      <c r="J150" s="38">
        <f t="shared" si="45"/>
        <v>52</v>
      </c>
    </row>
    <row r="151" spans="2:11" s="52" customFormat="1" x14ac:dyDescent="0.25">
      <c r="B151" s="137" t="s">
        <v>59</v>
      </c>
      <c r="C151" s="38">
        <v>13</v>
      </c>
      <c r="D151" s="38">
        <v>13</v>
      </c>
      <c r="E151" s="38">
        <f t="shared" si="44"/>
        <v>26</v>
      </c>
      <c r="F151" s="73"/>
      <c r="G151" s="131" t="s">
        <v>10</v>
      </c>
      <c r="H151" s="39">
        <f>SUM(C153:C161)</f>
        <v>154</v>
      </c>
      <c r="I151" s="38">
        <f>SUM(D153:D161)</f>
        <v>118</v>
      </c>
      <c r="J151" s="38">
        <f t="shared" si="45"/>
        <v>272</v>
      </c>
    </row>
    <row r="152" spans="2:11" s="52" customFormat="1" ht="15.75" thickBot="1" x14ac:dyDescent="0.3">
      <c r="B152" s="137" t="s">
        <v>11</v>
      </c>
      <c r="C152" s="38">
        <v>13</v>
      </c>
      <c r="D152" s="38">
        <v>13</v>
      </c>
      <c r="E152" s="38">
        <f t="shared" si="44"/>
        <v>26</v>
      </c>
      <c r="F152" s="73"/>
      <c r="G152" s="132" t="s">
        <v>12</v>
      </c>
      <c r="H152" s="41">
        <f>SUM(C162:C165)</f>
        <v>47</v>
      </c>
      <c r="I152" s="32">
        <f>SUM(D162:D165)</f>
        <v>32</v>
      </c>
      <c r="J152" s="32">
        <f t="shared" si="45"/>
        <v>79</v>
      </c>
    </row>
    <row r="153" spans="2:11" s="52" customFormat="1" ht="15.75" thickBot="1" x14ac:dyDescent="0.3">
      <c r="B153" s="137" t="s">
        <v>13</v>
      </c>
      <c r="C153" s="38">
        <v>14</v>
      </c>
      <c r="D153" s="38">
        <v>4</v>
      </c>
      <c r="E153" s="38">
        <f t="shared" si="44"/>
        <v>18</v>
      </c>
      <c r="F153" s="73"/>
      <c r="G153" s="132" t="s">
        <v>14</v>
      </c>
      <c r="H153" s="158">
        <f>SUM(H149:H152)</f>
        <v>243</v>
      </c>
      <c r="I153" s="159">
        <f t="shared" ref="I153" si="46">SUM(I149:I152)</f>
        <v>191</v>
      </c>
      <c r="J153" s="159">
        <f t="shared" ref="J153" si="47">SUM(J149:J152)</f>
        <v>434</v>
      </c>
    </row>
    <row r="154" spans="2:11" s="52" customFormat="1" ht="15.75" thickBot="1" x14ac:dyDescent="0.3">
      <c r="B154" s="137" t="s">
        <v>15</v>
      </c>
      <c r="C154" s="38">
        <v>19</v>
      </c>
      <c r="D154" s="38">
        <v>12</v>
      </c>
      <c r="E154" s="38">
        <f t="shared" si="44"/>
        <v>31</v>
      </c>
      <c r="F154" s="73"/>
      <c r="K154" s="48"/>
    </row>
    <row r="155" spans="2:11" s="52" customFormat="1" x14ac:dyDescent="0.25">
      <c r="B155" s="137" t="s">
        <v>16</v>
      </c>
      <c r="C155" s="38">
        <v>11</v>
      </c>
      <c r="D155" s="38">
        <v>17</v>
      </c>
      <c r="E155" s="38">
        <f>SUM(C155:D155)</f>
        <v>28</v>
      </c>
      <c r="F155" s="73"/>
      <c r="G155" s="133" t="s">
        <v>136</v>
      </c>
      <c r="H155" s="190">
        <v>0</v>
      </c>
      <c r="I155" s="135" t="s">
        <v>60</v>
      </c>
      <c r="J155" s="37">
        <f>SUM(C153:C157)</f>
        <v>73</v>
      </c>
    </row>
    <row r="156" spans="2:11" s="52" customFormat="1" ht="15.75" thickBot="1" x14ac:dyDescent="0.3">
      <c r="B156" s="137" t="s">
        <v>17</v>
      </c>
      <c r="C156" s="38">
        <v>18</v>
      </c>
      <c r="D156" s="38">
        <v>11</v>
      </c>
      <c r="E156" s="38">
        <f t="shared" ref="E156:E166" si="48">SUM(C156:D156)</f>
        <v>29</v>
      </c>
      <c r="F156" s="73"/>
      <c r="G156" s="134" t="s">
        <v>137</v>
      </c>
      <c r="H156" s="191">
        <v>1</v>
      </c>
      <c r="I156" s="136" t="s">
        <v>61</v>
      </c>
      <c r="J156" s="32">
        <f>SUM(D158:D161)</f>
        <v>62</v>
      </c>
    </row>
    <row r="157" spans="2:11" s="52" customFormat="1" ht="15.75" thickBot="1" x14ac:dyDescent="0.3">
      <c r="B157" s="137" t="s">
        <v>18</v>
      </c>
      <c r="C157" s="38">
        <v>11</v>
      </c>
      <c r="D157" s="38">
        <v>12</v>
      </c>
      <c r="E157" s="38">
        <f t="shared" si="48"/>
        <v>23</v>
      </c>
      <c r="F157" s="73"/>
      <c r="G157" s="134" t="s">
        <v>138</v>
      </c>
      <c r="H157" s="191">
        <v>5</v>
      </c>
      <c r="I157" s="55"/>
      <c r="J157" s="48"/>
    </row>
    <row r="158" spans="2:11" s="52" customFormat="1" x14ac:dyDescent="0.25">
      <c r="B158" s="137" t="s">
        <v>19</v>
      </c>
      <c r="C158" s="38">
        <v>19</v>
      </c>
      <c r="D158" s="38">
        <v>13</v>
      </c>
      <c r="E158" s="38">
        <f t="shared" si="48"/>
        <v>32</v>
      </c>
      <c r="F158" s="73"/>
      <c r="G158" s="134" t="s">
        <v>87</v>
      </c>
      <c r="H158" s="191">
        <v>3</v>
      </c>
      <c r="I158" s="135" t="s">
        <v>139</v>
      </c>
      <c r="J158" s="100">
        <f>+H162+H163+H164+E151+E152</f>
        <v>64</v>
      </c>
    </row>
    <row r="159" spans="2:11" s="52" customFormat="1" ht="15.75" thickBot="1" x14ac:dyDescent="0.3">
      <c r="B159" s="137" t="s">
        <v>20</v>
      </c>
      <c r="C159" s="38">
        <v>21</v>
      </c>
      <c r="D159" s="38">
        <v>17</v>
      </c>
      <c r="E159" s="38">
        <f t="shared" si="48"/>
        <v>38</v>
      </c>
      <c r="F159" s="73"/>
      <c r="G159" s="134" t="s">
        <v>88</v>
      </c>
      <c r="H159" s="191">
        <v>0</v>
      </c>
      <c r="I159" s="136" t="s">
        <v>63</v>
      </c>
      <c r="J159" s="101">
        <f>SUM(E149:E152)</f>
        <v>83</v>
      </c>
    </row>
    <row r="160" spans="2:11" s="52" customFormat="1" x14ac:dyDescent="0.25">
      <c r="B160" s="137" t="s">
        <v>21</v>
      </c>
      <c r="C160" s="38">
        <v>20</v>
      </c>
      <c r="D160" s="38">
        <v>19</v>
      </c>
      <c r="E160" s="38">
        <f t="shared" si="48"/>
        <v>39</v>
      </c>
      <c r="F160" s="73"/>
      <c r="G160" s="134" t="s">
        <v>142</v>
      </c>
      <c r="H160" s="191">
        <v>6</v>
      </c>
    </row>
    <row r="161" spans="2:14" s="52" customFormat="1" x14ac:dyDescent="0.25">
      <c r="B161" s="137" t="s">
        <v>22</v>
      </c>
      <c r="C161" s="38">
        <v>21</v>
      </c>
      <c r="D161" s="38">
        <v>13</v>
      </c>
      <c r="E161" s="38">
        <f t="shared" si="48"/>
        <v>34</v>
      </c>
      <c r="F161" s="73"/>
      <c r="G161" s="134" t="s">
        <v>57</v>
      </c>
      <c r="H161" s="191">
        <v>4</v>
      </c>
    </row>
    <row r="162" spans="2:14" s="52" customFormat="1" x14ac:dyDescent="0.25">
      <c r="B162" s="137" t="s">
        <v>23</v>
      </c>
      <c r="C162" s="38">
        <v>21</v>
      </c>
      <c r="D162" s="38">
        <v>6</v>
      </c>
      <c r="E162" s="38">
        <f t="shared" si="48"/>
        <v>27</v>
      </c>
      <c r="F162" s="73"/>
      <c r="G162" s="134" t="s">
        <v>141</v>
      </c>
      <c r="H162" s="191">
        <v>2</v>
      </c>
    </row>
    <row r="163" spans="2:14" s="52" customFormat="1" x14ac:dyDescent="0.25">
      <c r="B163" s="137" t="s">
        <v>24</v>
      </c>
      <c r="C163" s="38">
        <v>7</v>
      </c>
      <c r="D163" s="38">
        <v>9</v>
      </c>
      <c r="E163" s="38">
        <f t="shared" si="48"/>
        <v>16</v>
      </c>
      <c r="F163" s="73"/>
      <c r="G163" s="134" t="s">
        <v>143</v>
      </c>
      <c r="H163" s="191">
        <v>4</v>
      </c>
    </row>
    <row r="164" spans="2:14" s="52" customFormat="1" x14ac:dyDescent="0.25">
      <c r="B164" s="137" t="s">
        <v>25</v>
      </c>
      <c r="C164" s="38">
        <v>13</v>
      </c>
      <c r="D164" s="38">
        <v>8</v>
      </c>
      <c r="E164" s="38">
        <f t="shared" si="48"/>
        <v>21</v>
      </c>
      <c r="F164" s="73"/>
      <c r="G164" s="134" t="s">
        <v>144</v>
      </c>
      <c r="H164" s="191">
        <v>6</v>
      </c>
    </row>
    <row r="165" spans="2:14" s="52" customFormat="1" x14ac:dyDescent="0.25">
      <c r="B165" s="137" t="s">
        <v>26</v>
      </c>
      <c r="C165" s="38">
        <v>6</v>
      </c>
      <c r="D165" s="38">
        <v>9</v>
      </c>
      <c r="E165" s="38">
        <f t="shared" si="48"/>
        <v>15</v>
      </c>
      <c r="F165" s="73"/>
      <c r="G165" s="134" t="s">
        <v>58</v>
      </c>
      <c r="H165" s="191">
        <v>10</v>
      </c>
    </row>
    <row r="166" spans="2:14" s="52" customFormat="1" ht="15.75" thickBot="1" x14ac:dyDescent="0.3">
      <c r="B166" s="137" t="s">
        <v>95</v>
      </c>
      <c r="C166" s="38">
        <v>0</v>
      </c>
      <c r="D166" s="38">
        <v>0</v>
      </c>
      <c r="E166" s="38">
        <f t="shared" si="48"/>
        <v>0</v>
      </c>
      <c r="F166" s="73"/>
      <c r="G166" s="155" t="s">
        <v>62</v>
      </c>
      <c r="H166" s="192">
        <v>5</v>
      </c>
      <c r="I166" s="73"/>
    </row>
    <row r="167" spans="2:14" s="52" customFormat="1" ht="15.75" thickBot="1" x14ac:dyDescent="0.3">
      <c r="B167" s="139" t="s">
        <v>14</v>
      </c>
      <c r="C167" s="140">
        <f>SUM(C149:C166)</f>
        <v>243</v>
      </c>
      <c r="D167" s="140">
        <f>SUM(D149:D166)</f>
        <v>191</v>
      </c>
      <c r="E167" s="140">
        <f>SUM(E149:E166)</f>
        <v>434</v>
      </c>
      <c r="F167" s="73"/>
      <c r="G167" s="73"/>
      <c r="H167" s="73"/>
      <c r="I167" s="73"/>
    </row>
    <row r="170" spans="2:14" ht="18" customHeight="1" thickBot="1" x14ac:dyDescent="0.3">
      <c r="B170" s="29" t="s">
        <v>105</v>
      </c>
      <c r="E170" s="96"/>
      <c r="I170" s="97"/>
    </row>
    <row r="171" spans="2:14" ht="28.5" customHeight="1" thickBot="1" x14ac:dyDescent="0.3">
      <c r="B171" s="216" t="s">
        <v>1</v>
      </c>
      <c r="C171" s="217" t="s">
        <v>165</v>
      </c>
      <c r="D171" s="218"/>
      <c r="E171" s="219"/>
      <c r="F171" s="72"/>
      <c r="G171" s="216" t="s">
        <v>1</v>
      </c>
      <c r="H171" s="217" t="s">
        <v>165</v>
      </c>
      <c r="I171" s="218"/>
      <c r="J171" s="219"/>
    </row>
    <row r="172" spans="2:14" ht="15" customHeight="1" thickBot="1" x14ac:dyDescent="0.3">
      <c r="B172" s="220"/>
      <c r="C172" s="221" t="s">
        <v>2</v>
      </c>
      <c r="D172" s="222" t="s">
        <v>3</v>
      </c>
      <c r="E172" s="223" t="s">
        <v>4</v>
      </c>
      <c r="F172" s="73"/>
      <c r="G172" s="228"/>
      <c r="H172" s="221" t="s">
        <v>2</v>
      </c>
      <c r="I172" s="222" t="s">
        <v>3</v>
      </c>
      <c r="J172" s="223" t="s">
        <v>4</v>
      </c>
    </row>
    <row r="173" spans="2:14" x14ac:dyDescent="0.25">
      <c r="B173" s="224" t="s">
        <v>5</v>
      </c>
      <c r="C173" s="241">
        <v>113</v>
      </c>
      <c r="D173" s="241">
        <v>146</v>
      </c>
      <c r="E173" s="37">
        <f t="shared" ref="E173:E190" si="49">SUM(C173:D173)</f>
        <v>259</v>
      </c>
      <c r="F173" s="74"/>
      <c r="G173" s="229" t="s">
        <v>6</v>
      </c>
      <c r="H173" s="40">
        <f>SUM(C173:C174)</f>
        <v>238</v>
      </c>
      <c r="I173" s="37">
        <f>SUM(D173:D174)</f>
        <v>255</v>
      </c>
      <c r="J173" s="37">
        <f t="shared" ref="J173:J176" si="50">SUM(H173:I173)</f>
        <v>493</v>
      </c>
      <c r="M173" s="91"/>
      <c r="N173" s="91"/>
    </row>
    <row r="174" spans="2:14" x14ac:dyDescent="0.25">
      <c r="B174" s="225" t="s">
        <v>7</v>
      </c>
      <c r="C174" s="242">
        <v>125</v>
      </c>
      <c r="D174" s="242">
        <v>109</v>
      </c>
      <c r="E174" s="38">
        <f t="shared" si="49"/>
        <v>234</v>
      </c>
      <c r="F174" s="73"/>
      <c r="G174" s="230" t="s">
        <v>8</v>
      </c>
      <c r="H174" s="39">
        <f>SUM(C175:C176)</f>
        <v>221</v>
      </c>
      <c r="I174" s="38">
        <f>SUM(D175:D176)</f>
        <v>256</v>
      </c>
      <c r="J174" s="38">
        <f t="shared" si="50"/>
        <v>477</v>
      </c>
    </row>
    <row r="175" spans="2:14" x14ac:dyDescent="0.25">
      <c r="B175" s="224" t="s">
        <v>59</v>
      </c>
      <c r="C175" s="242">
        <v>97</v>
      </c>
      <c r="D175" s="242">
        <v>110</v>
      </c>
      <c r="E175" s="38">
        <f t="shared" si="49"/>
        <v>207</v>
      </c>
      <c r="F175" s="73"/>
      <c r="G175" s="230" t="s">
        <v>10</v>
      </c>
      <c r="H175" s="39">
        <f>SUM(C177:C185)</f>
        <v>961</v>
      </c>
      <c r="I175" s="38">
        <f>SUM(D177:D185)</f>
        <v>1218</v>
      </c>
      <c r="J175" s="38">
        <f t="shared" si="50"/>
        <v>2179</v>
      </c>
      <c r="K175" s="93"/>
      <c r="L175" s="93"/>
      <c r="M175" s="93"/>
    </row>
    <row r="176" spans="2:14" ht="15.75" thickBot="1" x14ac:dyDescent="0.3">
      <c r="B176" s="224" t="s">
        <v>11</v>
      </c>
      <c r="C176" s="242">
        <v>124</v>
      </c>
      <c r="D176" s="242">
        <v>146</v>
      </c>
      <c r="E176" s="38">
        <f t="shared" si="49"/>
        <v>270</v>
      </c>
      <c r="F176" s="73"/>
      <c r="G176" s="231" t="s">
        <v>12</v>
      </c>
      <c r="H176" s="41">
        <f>SUM(C186:C189)</f>
        <v>342</v>
      </c>
      <c r="I176" s="32">
        <f>SUM(D186:D189)</f>
        <v>389</v>
      </c>
      <c r="J176" s="32">
        <f t="shared" si="50"/>
        <v>731</v>
      </c>
      <c r="K176" s="93"/>
      <c r="L176" s="93"/>
      <c r="M176" s="93"/>
    </row>
    <row r="177" spans="2:13" ht="15.75" thickBot="1" x14ac:dyDescent="0.3">
      <c r="B177" s="224" t="s">
        <v>13</v>
      </c>
      <c r="C177" s="242">
        <v>61</v>
      </c>
      <c r="D177" s="242">
        <v>94</v>
      </c>
      <c r="E177" s="38">
        <f t="shared" si="49"/>
        <v>155</v>
      </c>
      <c r="F177" s="73"/>
      <c r="G177" s="231" t="s">
        <v>14</v>
      </c>
      <c r="H177" s="41">
        <f>SUM(H173:H176)</f>
        <v>1762</v>
      </c>
      <c r="I177" s="32">
        <f t="shared" ref="I177" si="51">SUM(I173:I176)</f>
        <v>2118</v>
      </c>
      <c r="J177" s="32">
        <f t="shared" ref="J177" si="52">SUM(J173:J176)</f>
        <v>3880</v>
      </c>
      <c r="K177" s="93"/>
      <c r="L177" s="93"/>
      <c r="M177" s="93"/>
    </row>
    <row r="178" spans="2:13" ht="15.75" thickBot="1" x14ac:dyDescent="0.3">
      <c r="B178" s="224" t="s">
        <v>15</v>
      </c>
      <c r="C178" s="242">
        <v>120</v>
      </c>
      <c r="D178" s="242">
        <v>182</v>
      </c>
      <c r="E178" s="38">
        <f t="shared" si="49"/>
        <v>302</v>
      </c>
      <c r="F178" s="73"/>
      <c r="G178" s="52"/>
      <c r="H178" s="52"/>
      <c r="I178" s="52"/>
      <c r="J178" s="52"/>
      <c r="K178" s="93"/>
      <c r="L178" s="93"/>
      <c r="M178" s="93"/>
    </row>
    <row r="179" spans="2:13" x14ac:dyDescent="0.25">
      <c r="B179" s="224" t="s">
        <v>16</v>
      </c>
      <c r="C179" s="242">
        <v>120</v>
      </c>
      <c r="D179" s="242">
        <v>175</v>
      </c>
      <c r="E179" s="38">
        <f t="shared" si="49"/>
        <v>295</v>
      </c>
      <c r="F179" s="73"/>
      <c r="G179" s="232" t="s">
        <v>136</v>
      </c>
      <c r="H179" s="248">
        <v>63</v>
      </c>
      <c r="I179" s="235" t="s">
        <v>60</v>
      </c>
      <c r="J179" s="37">
        <f>SUM(C177:C181)</f>
        <v>513</v>
      </c>
      <c r="K179" s="93"/>
      <c r="L179" s="93"/>
      <c r="M179" s="93"/>
    </row>
    <row r="180" spans="2:13" ht="15.75" thickBot="1" x14ac:dyDescent="0.3">
      <c r="B180" s="224" t="s">
        <v>17</v>
      </c>
      <c r="C180" s="242">
        <v>117</v>
      </c>
      <c r="D180" s="242">
        <v>106</v>
      </c>
      <c r="E180" s="38">
        <f t="shared" si="49"/>
        <v>223</v>
      </c>
      <c r="F180" s="73"/>
      <c r="G180" s="233" t="s">
        <v>137</v>
      </c>
      <c r="H180" s="249">
        <v>46</v>
      </c>
      <c r="I180" s="236" t="s">
        <v>61</v>
      </c>
      <c r="J180" s="32">
        <f>SUM(D182:D185)</f>
        <v>560</v>
      </c>
      <c r="K180" s="98"/>
      <c r="L180" s="98"/>
      <c r="M180" s="98"/>
    </row>
    <row r="181" spans="2:13" ht="15.75" thickBot="1" x14ac:dyDescent="0.3">
      <c r="B181" s="224" t="s">
        <v>18</v>
      </c>
      <c r="C181" s="242">
        <v>95</v>
      </c>
      <c r="D181" s="242">
        <v>101</v>
      </c>
      <c r="E181" s="38">
        <f t="shared" si="49"/>
        <v>196</v>
      </c>
      <c r="F181" s="73"/>
      <c r="G181" s="233" t="s">
        <v>138</v>
      </c>
      <c r="H181" s="249">
        <v>48</v>
      </c>
      <c r="I181" s="55"/>
      <c r="J181" s="180"/>
      <c r="K181" s="93"/>
      <c r="L181" s="93"/>
      <c r="M181" s="93"/>
    </row>
    <row r="182" spans="2:13" x14ac:dyDescent="0.25">
      <c r="B182" s="224" t="s">
        <v>19</v>
      </c>
      <c r="C182" s="242">
        <v>95</v>
      </c>
      <c r="D182" s="242">
        <v>136</v>
      </c>
      <c r="E182" s="38">
        <f t="shared" si="49"/>
        <v>231</v>
      </c>
      <c r="F182" s="73"/>
      <c r="G182" s="233" t="s">
        <v>87</v>
      </c>
      <c r="H182" s="249">
        <v>44</v>
      </c>
      <c r="I182" s="235" t="s">
        <v>139</v>
      </c>
      <c r="J182" s="100">
        <f>+H186+H187+H188+E175+E176</f>
        <v>627</v>
      </c>
      <c r="K182" s="93"/>
      <c r="L182" s="93"/>
      <c r="M182" s="93"/>
    </row>
    <row r="183" spans="2:13" ht="15.75" thickBot="1" x14ac:dyDescent="0.3">
      <c r="B183" s="224" t="s">
        <v>20</v>
      </c>
      <c r="C183" s="242">
        <v>113</v>
      </c>
      <c r="D183" s="242">
        <v>167</v>
      </c>
      <c r="E183" s="38">
        <f t="shared" si="49"/>
        <v>280</v>
      </c>
      <c r="F183" s="73"/>
      <c r="G183" s="233" t="s">
        <v>88</v>
      </c>
      <c r="H183" s="249">
        <v>58</v>
      </c>
      <c r="I183" s="236" t="s">
        <v>63</v>
      </c>
      <c r="J183" s="101">
        <f>SUM(E173:E176)</f>
        <v>970</v>
      </c>
      <c r="K183" s="93"/>
      <c r="L183" s="93"/>
      <c r="M183" s="93"/>
    </row>
    <row r="184" spans="2:13" x14ac:dyDescent="0.25">
      <c r="B184" s="224" t="s">
        <v>21</v>
      </c>
      <c r="C184" s="242">
        <v>130</v>
      </c>
      <c r="D184" s="242">
        <v>132</v>
      </c>
      <c r="E184" s="38">
        <f t="shared" si="49"/>
        <v>262</v>
      </c>
      <c r="F184" s="73"/>
      <c r="G184" s="233" t="s">
        <v>142</v>
      </c>
      <c r="H184" s="249">
        <v>50</v>
      </c>
      <c r="I184" s="52"/>
      <c r="J184" s="52"/>
      <c r="K184" s="93"/>
      <c r="L184" s="93"/>
      <c r="M184" s="93"/>
    </row>
    <row r="185" spans="2:13" x14ac:dyDescent="0.25">
      <c r="B185" s="224" t="s">
        <v>22</v>
      </c>
      <c r="C185" s="242">
        <v>110</v>
      </c>
      <c r="D185" s="242">
        <v>125</v>
      </c>
      <c r="E185" s="38">
        <f t="shared" si="49"/>
        <v>235</v>
      </c>
      <c r="F185" s="73"/>
      <c r="G185" s="233" t="s">
        <v>57</v>
      </c>
      <c r="H185" s="249">
        <v>34</v>
      </c>
      <c r="I185" s="52"/>
      <c r="J185" s="52"/>
      <c r="K185" s="93"/>
      <c r="L185" s="93"/>
      <c r="M185" s="93"/>
    </row>
    <row r="186" spans="2:13" x14ac:dyDescent="0.25">
      <c r="B186" s="224" t="s">
        <v>23</v>
      </c>
      <c r="C186" s="242">
        <v>105</v>
      </c>
      <c r="D186" s="242">
        <v>122</v>
      </c>
      <c r="E186" s="38">
        <f t="shared" si="49"/>
        <v>227</v>
      </c>
      <c r="F186" s="73"/>
      <c r="G186" s="233" t="s">
        <v>141</v>
      </c>
      <c r="H186" s="249">
        <v>65</v>
      </c>
      <c r="I186" s="52"/>
      <c r="J186" s="52"/>
      <c r="K186" s="3"/>
      <c r="L186" s="3"/>
      <c r="M186" s="3"/>
    </row>
    <row r="187" spans="2:13" x14ac:dyDescent="0.25">
      <c r="B187" s="224" t="s">
        <v>24</v>
      </c>
      <c r="C187" s="242">
        <v>91</v>
      </c>
      <c r="D187" s="242">
        <v>93</v>
      </c>
      <c r="E187" s="38">
        <f t="shared" si="49"/>
        <v>184</v>
      </c>
      <c r="F187" s="73"/>
      <c r="G187" s="233" t="s">
        <v>143</v>
      </c>
      <c r="H187" s="249">
        <v>52</v>
      </c>
      <c r="I187" s="52"/>
      <c r="J187" s="52"/>
    </row>
    <row r="188" spans="2:13" x14ac:dyDescent="0.25">
      <c r="B188" s="224" t="s">
        <v>25</v>
      </c>
      <c r="C188" s="242">
        <v>77</v>
      </c>
      <c r="D188" s="242">
        <v>71</v>
      </c>
      <c r="E188" s="38">
        <f t="shared" si="49"/>
        <v>148</v>
      </c>
      <c r="F188" s="57"/>
      <c r="G188" s="233" t="s">
        <v>144</v>
      </c>
      <c r="H188" s="249">
        <v>33</v>
      </c>
      <c r="I188" s="52"/>
      <c r="J188" s="52"/>
    </row>
    <row r="189" spans="2:13" x14ac:dyDescent="0.25">
      <c r="B189" s="224" t="s">
        <v>26</v>
      </c>
      <c r="C189" s="242">
        <v>69</v>
      </c>
      <c r="D189" s="242">
        <v>103</v>
      </c>
      <c r="E189" s="38">
        <f t="shared" si="49"/>
        <v>172</v>
      </c>
      <c r="F189" s="57"/>
      <c r="G189" s="233" t="s">
        <v>58</v>
      </c>
      <c r="H189" s="249">
        <v>51</v>
      </c>
      <c r="I189" s="52"/>
      <c r="J189" s="52"/>
    </row>
    <row r="190" spans="2:13" ht="15.75" thickBot="1" x14ac:dyDescent="0.3">
      <c r="B190" s="224" t="s">
        <v>95</v>
      </c>
      <c r="C190" s="239">
        <v>0</v>
      </c>
      <c r="D190" s="240">
        <v>0</v>
      </c>
      <c r="E190" s="38">
        <f t="shared" si="49"/>
        <v>0</v>
      </c>
      <c r="F190" s="57"/>
      <c r="G190" s="234" t="s">
        <v>62</v>
      </c>
      <c r="H190" s="250">
        <v>51</v>
      </c>
      <c r="I190" s="73"/>
      <c r="J190" s="52"/>
    </row>
    <row r="191" spans="2:13" ht="15.75" thickBot="1" x14ac:dyDescent="0.3">
      <c r="B191" s="226" t="s">
        <v>14</v>
      </c>
      <c r="C191" s="227">
        <f>SUM(C173:C190)</f>
        <v>1762</v>
      </c>
      <c r="D191" s="227">
        <f>SUM(D173:D190)</f>
        <v>2118</v>
      </c>
      <c r="E191" s="227">
        <f>SUM(E173:E190)</f>
        <v>3880</v>
      </c>
      <c r="F191" s="57"/>
      <c r="G191" s="57"/>
      <c r="H191" s="57"/>
      <c r="I191" s="92"/>
      <c r="J191" s="92"/>
    </row>
    <row r="192" spans="2:13" ht="6" customHeight="1" x14ac:dyDescent="0.25">
      <c r="B192" s="57"/>
      <c r="C192" s="57"/>
      <c r="D192" s="57"/>
      <c r="E192" s="57"/>
      <c r="F192" s="57"/>
      <c r="G192" s="57"/>
      <c r="H192" s="57"/>
      <c r="I192" s="92"/>
      <c r="J192" s="92"/>
    </row>
    <row r="193" spans="2:6" s="10" customFormat="1" x14ac:dyDescent="0.25">
      <c r="B193" s="35" t="s">
        <v>169</v>
      </c>
      <c r="C193" s="141"/>
      <c r="D193" s="141"/>
      <c r="E193" s="141"/>
      <c r="F193" s="141"/>
    </row>
    <row r="194" spans="2:6" x14ac:dyDescent="0.25">
      <c r="B194" s="243" t="s">
        <v>189</v>
      </c>
    </row>
    <row r="195" spans="2:6" x14ac:dyDescent="0.25">
      <c r="B195" s="189"/>
    </row>
  </sheetData>
  <mergeCells count="35">
    <mergeCell ref="B147:B148"/>
    <mergeCell ref="C147:E147"/>
    <mergeCell ref="G147:G148"/>
    <mergeCell ref="H147:J147"/>
    <mergeCell ref="B101:B102"/>
    <mergeCell ref="C101:E101"/>
    <mergeCell ref="G101:G102"/>
    <mergeCell ref="H101:J101"/>
    <mergeCell ref="B124:B125"/>
    <mergeCell ref="C124:E124"/>
    <mergeCell ref="G124:G125"/>
    <mergeCell ref="H124:J124"/>
    <mergeCell ref="C55:E55"/>
    <mergeCell ref="G55:G56"/>
    <mergeCell ref="H55:J55"/>
    <mergeCell ref="B78:B79"/>
    <mergeCell ref="C78:E78"/>
    <mergeCell ref="G78:G79"/>
    <mergeCell ref="H78:J78"/>
    <mergeCell ref="G171:G172"/>
    <mergeCell ref="B1:J1"/>
    <mergeCell ref="H171:J171"/>
    <mergeCell ref="B7:B8"/>
    <mergeCell ref="C7:E7"/>
    <mergeCell ref="C171:E171"/>
    <mergeCell ref="G7:G8"/>
    <mergeCell ref="H7:J7"/>
    <mergeCell ref="B2:J2"/>
    <mergeCell ref="G4:J5"/>
    <mergeCell ref="B171:B172"/>
    <mergeCell ref="B32:B33"/>
    <mergeCell ref="C32:E32"/>
    <mergeCell ref="G32:G33"/>
    <mergeCell ref="H32:J32"/>
    <mergeCell ref="B55:B56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portrait" r:id="rId1"/>
  <headerFooter>
    <oddFooter>&amp;C&amp;"-,Cursiva"&amp;K01+049Depto. Estadísticas y Gestión de la Información - Servicio de Salud Osorno</oddFooter>
  </headerFooter>
  <rowBreaks count="2" manualBreakCount="2">
    <brk id="76" min="1" max="9" man="1"/>
    <brk id="145" min="1" max="9" man="1"/>
  </rowBreaks>
  <ignoredErrors>
    <ignoredError sqref="H10:I12 H9:I9 H126:I129 H149:I152 H103:I106 H80:I83 H57:I60 I37 J109:J110 J155:J156 J132:J133 J86:J87 J63:J64 I34 I35 I36 J40:J41 H34:H37 H173:J178 I179:J18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9"/>
  <sheetViews>
    <sheetView zoomScaleNormal="100" workbookViewId="0">
      <pane ySplit="2" topLeftCell="A3" activePane="bottomLeft" state="frozen"/>
      <selection activeCell="L25" sqref="L25"/>
      <selection pane="bottomLeft" activeCell="B29" sqref="B29"/>
    </sheetView>
  </sheetViews>
  <sheetFormatPr baseColWidth="10" defaultRowHeight="15" x14ac:dyDescent="0.25"/>
  <cols>
    <col min="1" max="1" width="0.85546875" customWidth="1"/>
    <col min="2" max="5" width="13.7109375" customWidth="1"/>
    <col min="6" max="6" width="6.7109375" customWidth="1"/>
    <col min="7" max="8" width="13.7109375" customWidth="1"/>
    <col min="9" max="9" width="15.42578125" bestFit="1" customWidth="1"/>
    <col min="10" max="10" width="13.7109375" customWidth="1"/>
  </cols>
  <sheetData>
    <row r="1" spans="2:12" s="13" customFormat="1" ht="19.5" customHeight="1" x14ac:dyDescent="0.25">
      <c r="B1" s="201" t="str">
        <f>+OSORNO!B1</f>
        <v>POBLACIÓN INSCRITA VALIDADA POR FONASA AÑO 2025 SEGÚN SEXO Y EDAD</v>
      </c>
      <c r="C1" s="201"/>
      <c r="D1" s="201"/>
      <c r="E1" s="201"/>
      <c r="F1" s="201"/>
      <c r="G1" s="201"/>
      <c r="H1" s="201"/>
      <c r="I1" s="201"/>
      <c r="J1" s="201"/>
      <c r="K1" s="68"/>
      <c r="L1" s="68"/>
    </row>
    <row r="2" spans="2:12" s="13" customFormat="1" ht="19.5" customHeight="1" x14ac:dyDescent="0.25">
      <c r="B2" s="202" t="s">
        <v>90</v>
      </c>
      <c r="C2" s="202"/>
      <c r="D2" s="202"/>
      <c r="E2" s="202"/>
      <c r="F2" s="202"/>
      <c r="G2" s="202"/>
      <c r="H2" s="202"/>
      <c r="I2" s="202"/>
      <c r="J2" s="202"/>
    </row>
    <row r="3" spans="2:12" s="52" customFormat="1" ht="6" customHeight="1" x14ac:dyDescent="0.25">
      <c r="F3" s="72"/>
    </row>
    <row r="4" spans="2:12" ht="24.75" customHeight="1" x14ac:dyDescent="0.25">
      <c r="B4" s="68" t="s">
        <v>64</v>
      </c>
      <c r="C4" s="69" t="s">
        <v>27</v>
      </c>
      <c r="G4" s="210" t="s">
        <v>187</v>
      </c>
      <c r="H4" s="210"/>
      <c r="I4" s="210"/>
      <c r="J4" s="210"/>
    </row>
    <row r="5" spans="2:12" ht="24.75" customHeight="1" x14ac:dyDescent="0.25">
      <c r="B5" s="121" t="s">
        <v>44</v>
      </c>
      <c r="C5" s="122">
        <v>10303</v>
      </c>
      <c r="G5" s="210"/>
      <c r="H5" s="210"/>
      <c r="I5" s="210"/>
      <c r="J5" s="210"/>
    </row>
    <row r="6" spans="2:12" ht="22.5" customHeight="1" thickBot="1" x14ac:dyDescent="0.3">
      <c r="B6" s="29"/>
    </row>
    <row r="7" spans="2:12" ht="27" customHeight="1" thickBot="1" x14ac:dyDescent="0.3">
      <c r="B7" s="195" t="s">
        <v>45</v>
      </c>
      <c r="C7" s="197" t="s">
        <v>79</v>
      </c>
      <c r="D7" s="198"/>
      <c r="E7" s="199"/>
      <c r="F7" s="72"/>
      <c r="G7" s="195" t="s">
        <v>45</v>
      </c>
      <c r="H7" s="197" t="s">
        <v>79</v>
      </c>
      <c r="I7" s="198"/>
      <c r="J7" s="199"/>
    </row>
    <row r="8" spans="2:12" ht="15.75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</row>
    <row r="9" spans="2:12" x14ac:dyDescent="0.25">
      <c r="B9" s="137" t="s">
        <v>5</v>
      </c>
      <c r="C9" s="156">
        <v>417</v>
      </c>
      <c r="D9" s="3">
        <v>406</v>
      </c>
      <c r="E9" s="37">
        <f t="shared" ref="E9:E26" si="0">SUM(C9:D9)</f>
        <v>823</v>
      </c>
      <c r="F9" s="74"/>
      <c r="G9" s="130" t="s">
        <v>6</v>
      </c>
      <c r="H9" s="40">
        <f>SUM(C9:C10)</f>
        <v>1056</v>
      </c>
      <c r="I9" s="37">
        <f>SUM(D9:D10)</f>
        <v>1021</v>
      </c>
      <c r="J9" s="37">
        <f t="shared" ref="J9:J12" si="1">SUM(H9:I9)</f>
        <v>2077</v>
      </c>
    </row>
    <row r="10" spans="2:12" x14ac:dyDescent="0.25">
      <c r="B10" s="138" t="s">
        <v>7</v>
      </c>
      <c r="C10" s="148">
        <v>639</v>
      </c>
      <c r="D10" s="3">
        <v>615</v>
      </c>
      <c r="E10" s="38">
        <f t="shared" si="0"/>
        <v>1254</v>
      </c>
      <c r="F10" s="73"/>
      <c r="G10" s="131" t="s">
        <v>8</v>
      </c>
      <c r="H10" s="39">
        <f>SUM(C11:C12)</f>
        <v>1524</v>
      </c>
      <c r="I10" s="38">
        <f>SUM(D11:D12)</f>
        <v>1468</v>
      </c>
      <c r="J10" s="38">
        <f t="shared" si="1"/>
        <v>2992</v>
      </c>
    </row>
    <row r="11" spans="2:12" x14ac:dyDescent="0.25">
      <c r="B11" s="137" t="s">
        <v>59</v>
      </c>
      <c r="C11" s="148">
        <v>769</v>
      </c>
      <c r="D11" s="3">
        <v>695</v>
      </c>
      <c r="E11" s="38">
        <f t="shared" si="0"/>
        <v>1464</v>
      </c>
      <c r="F11" s="73"/>
      <c r="G11" s="131" t="s">
        <v>10</v>
      </c>
      <c r="H11" s="39">
        <f>SUM(C13:C21)</f>
        <v>6725</v>
      </c>
      <c r="I11" s="38">
        <f>SUM(D13:D21)</f>
        <v>6928</v>
      </c>
      <c r="J11" s="38">
        <f t="shared" si="1"/>
        <v>13653</v>
      </c>
    </row>
    <row r="12" spans="2:12" ht="15.75" thickBot="1" x14ac:dyDescent="0.3">
      <c r="B12" s="137" t="s">
        <v>11</v>
      </c>
      <c r="C12" s="148">
        <v>755</v>
      </c>
      <c r="D12" s="3">
        <v>773</v>
      </c>
      <c r="E12" s="38">
        <f t="shared" si="0"/>
        <v>1528</v>
      </c>
      <c r="F12" s="73"/>
      <c r="G12" s="132" t="s">
        <v>12</v>
      </c>
      <c r="H12" s="41">
        <f>SUM(C22:C25)</f>
        <v>1778</v>
      </c>
      <c r="I12" s="32">
        <f>SUM(D22:D25)</f>
        <v>2129</v>
      </c>
      <c r="J12" s="32">
        <f t="shared" si="1"/>
        <v>3907</v>
      </c>
    </row>
    <row r="13" spans="2:12" ht="15.75" thickBot="1" x14ac:dyDescent="0.3">
      <c r="B13" s="137" t="s">
        <v>13</v>
      </c>
      <c r="C13" s="148">
        <f>805+1</f>
        <v>806</v>
      </c>
      <c r="D13" s="3">
        <v>722</v>
      </c>
      <c r="E13" s="38">
        <f t="shared" si="0"/>
        <v>1528</v>
      </c>
      <c r="F13" s="73"/>
      <c r="G13" s="132" t="s">
        <v>14</v>
      </c>
      <c r="H13" s="158">
        <f>SUM(H9:H12)</f>
        <v>11083</v>
      </c>
      <c r="I13" s="159">
        <f t="shared" ref="I13:J13" si="2">SUM(I9:I12)</f>
        <v>11546</v>
      </c>
      <c r="J13" s="159">
        <f t="shared" si="2"/>
        <v>22629</v>
      </c>
    </row>
    <row r="14" spans="2:12" ht="15.75" thickBot="1" x14ac:dyDescent="0.3">
      <c r="B14" s="137" t="s">
        <v>15</v>
      </c>
      <c r="C14" s="148">
        <v>793</v>
      </c>
      <c r="D14" s="3">
        <v>826</v>
      </c>
      <c r="E14" s="38">
        <f t="shared" si="0"/>
        <v>1619</v>
      </c>
      <c r="F14" s="73"/>
      <c r="G14" s="52"/>
      <c r="H14" s="52"/>
      <c r="I14" s="52"/>
      <c r="J14" s="52"/>
    </row>
    <row r="15" spans="2:12" x14ac:dyDescent="0.25">
      <c r="B15" s="137" t="s">
        <v>16</v>
      </c>
      <c r="C15" s="148">
        <v>839</v>
      </c>
      <c r="D15" s="3">
        <v>875</v>
      </c>
      <c r="E15" s="38">
        <f t="shared" si="0"/>
        <v>1714</v>
      </c>
      <c r="F15" s="73"/>
      <c r="G15" s="133" t="s">
        <v>136</v>
      </c>
      <c r="H15" s="37">
        <v>136</v>
      </c>
      <c r="I15" s="135" t="s">
        <v>60</v>
      </c>
      <c r="J15" s="37">
        <f>SUM(C13:C17)</f>
        <v>3855</v>
      </c>
    </row>
    <row r="16" spans="2:12" ht="15.75" thickBot="1" x14ac:dyDescent="0.3">
      <c r="B16" s="137" t="s">
        <v>17</v>
      </c>
      <c r="C16" s="148">
        <f>745+1</f>
        <v>746</v>
      </c>
      <c r="D16" s="3">
        <v>784</v>
      </c>
      <c r="E16" s="38">
        <f t="shared" si="0"/>
        <v>1530</v>
      </c>
      <c r="F16" s="73"/>
      <c r="G16" s="134" t="s">
        <v>137</v>
      </c>
      <c r="H16" s="38">
        <v>157</v>
      </c>
      <c r="I16" s="136" t="s">
        <v>61</v>
      </c>
      <c r="J16" s="32">
        <f>SUM(D18:D21)</f>
        <v>3050</v>
      </c>
      <c r="K16" s="35"/>
      <c r="L16" s="35"/>
    </row>
    <row r="17" spans="2:12" ht="15.75" thickBot="1" x14ac:dyDescent="0.3">
      <c r="B17" s="137" t="s">
        <v>18</v>
      </c>
      <c r="C17" s="148">
        <v>671</v>
      </c>
      <c r="D17" s="3">
        <v>671</v>
      </c>
      <c r="E17" s="38">
        <f t="shared" si="0"/>
        <v>1342</v>
      </c>
      <c r="F17" s="73"/>
      <c r="G17" s="134" t="s">
        <v>138</v>
      </c>
      <c r="H17" s="38">
        <v>186</v>
      </c>
      <c r="I17" s="55"/>
      <c r="J17" s="48"/>
      <c r="K17" s="35"/>
      <c r="L17" s="35"/>
    </row>
    <row r="18" spans="2:12" x14ac:dyDescent="0.25">
      <c r="B18" s="137" t="s">
        <v>19</v>
      </c>
      <c r="C18" s="148">
        <v>632</v>
      </c>
      <c r="D18" s="3">
        <v>693</v>
      </c>
      <c r="E18" s="38">
        <f t="shared" si="0"/>
        <v>1325</v>
      </c>
      <c r="F18" s="73"/>
      <c r="G18" s="134" t="s">
        <v>87</v>
      </c>
      <c r="H18" s="38">
        <v>153</v>
      </c>
      <c r="I18" s="135" t="s">
        <v>139</v>
      </c>
      <c r="J18" s="100">
        <f>+H22+H23+H24+E11+E12</f>
        <v>3810</v>
      </c>
      <c r="K18" s="35"/>
      <c r="L18" s="35"/>
    </row>
    <row r="19" spans="2:12" ht="15.75" thickBot="1" x14ac:dyDescent="0.3">
      <c r="B19" s="137" t="s">
        <v>20</v>
      </c>
      <c r="C19" s="148">
        <v>740</v>
      </c>
      <c r="D19" s="3">
        <v>768</v>
      </c>
      <c r="E19" s="38">
        <f t="shared" si="0"/>
        <v>1508</v>
      </c>
      <c r="F19" s="73"/>
      <c r="G19" s="134" t="s">
        <v>88</v>
      </c>
      <c r="H19" s="38">
        <v>191</v>
      </c>
      <c r="I19" s="136" t="s">
        <v>63</v>
      </c>
      <c r="J19" s="101">
        <f>SUM(E9:E12)</f>
        <v>5069</v>
      </c>
      <c r="K19" s="35"/>
      <c r="L19" s="35"/>
    </row>
    <row r="20" spans="2:12" x14ac:dyDescent="0.25">
      <c r="B20" s="137" t="s">
        <v>21</v>
      </c>
      <c r="C20" s="148">
        <v>768</v>
      </c>
      <c r="D20" s="3">
        <v>809</v>
      </c>
      <c r="E20" s="38">
        <f t="shared" si="0"/>
        <v>1577</v>
      </c>
      <c r="F20" s="73"/>
      <c r="G20" s="134" t="s">
        <v>142</v>
      </c>
      <c r="H20" s="38">
        <v>224</v>
      </c>
      <c r="I20" s="52"/>
      <c r="J20" s="52"/>
      <c r="K20" s="3"/>
      <c r="L20" s="3"/>
    </row>
    <row r="21" spans="2:12" ht="15" customHeight="1" x14ac:dyDescent="0.25">
      <c r="B21" s="137" t="s">
        <v>22</v>
      </c>
      <c r="C21" s="148">
        <v>730</v>
      </c>
      <c r="D21" s="3">
        <v>780</v>
      </c>
      <c r="E21" s="38">
        <f t="shared" si="0"/>
        <v>1510</v>
      </c>
      <c r="F21" s="73"/>
      <c r="G21" s="134" t="s">
        <v>57</v>
      </c>
      <c r="H21" s="38">
        <v>212</v>
      </c>
      <c r="I21" s="52"/>
      <c r="J21" s="52"/>
    </row>
    <row r="22" spans="2:12" x14ac:dyDescent="0.25">
      <c r="B22" s="137" t="s">
        <v>23</v>
      </c>
      <c r="C22" s="148">
        <v>618</v>
      </c>
      <c r="D22" s="3">
        <v>669</v>
      </c>
      <c r="E22" s="38">
        <f t="shared" si="0"/>
        <v>1287</v>
      </c>
      <c r="F22" s="73"/>
      <c r="G22" s="134" t="s">
        <v>141</v>
      </c>
      <c r="H22" s="38">
        <v>218</v>
      </c>
      <c r="I22" s="52"/>
      <c r="J22" s="52"/>
    </row>
    <row r="23" spans="2:12" x14ac:dyDescent="0.25">
      <c r="B23" s="137" t="s">
        <v>24</v>
      </c>
      <c r="C23" s="148">
        <v>432</v>
      </c>
      <c r="D23" s="3">
        <v>528</v>
      </c>
      <c r="E23" s="38">
        <f t="shared" si="0"/>
        <v>960</v>
      </c>
      <c r="F23" s="73"/>
      <c r="G23" s="134" t="s">
        <v>143</v>
      </c>
      <c r="H23" s="38">
        <v>301</v>
      </c>
      <c r="I23" s="52"/>
      <c r="J23" s="52"/>
    </row>
    <row r="24" spans="2:12" x14ac:dyDescent="0.25">
      <c r="B24" s="137" t="s">
        <v>25</v>
      </c>
      <c r="C24" s="148">
        <v>339</v>
      </c>
      <c r="D24" s="3">
        <v>404</v>
      </c>
      <c r="E24" s="38">
        <f t="shared" si="0"/>
        <v>743</v>
      </c>
      <c r="F24" s="57"/>
      <c r="G24" s="134" t="s">
        <v>144</v>
      </c>
      <c r="H24" s="38">
        <v>299</v>
      </c>
      <c r="I24" s="29"/>
      <c r="J24" s="52"/>
    </row>
    <row r="25" spans="2:12" x14ac:dyDescent="0.25">
      <c r="B25" s="137" t="s">
        <v>26</v>
      </c>
      <c r="C25" s="148">
        <v>389</v>
      </c>
      <c r="D25" s="3">
        <v>528</v>
      </c>
      <c r="E25" s="38">
        <f t="shared" si="0"/>
        <v>917</v>
      </c>
      <c r="F25" s="57"/>
      <c r="G25" s="134" t="s">
        <v>58</v>
      </c>
      <c r="H25" s="38">
        <v>294</v>
      </c>
      <c r="I25" s="52"/>
      <c r="J25" s="52"/>
    </row>
    <row r="26" spans="2:12" ht="15.75" thickBot="1" x14ac:dyDescent="0.3">
      <c r="B26" s="137" t="s">
        <v>95</v>
      </c>
      <c r="C26" s="32">
        <f>4+2</f>
        <v>6</v>
      </c>
      <c r="D26" s="67">
        <f>1+1</f>
        <v>2</v>
      </c>
      <c r="E26" s="38">
        <f t="shared" si="0"/>
        <v>8</v>
      </c>
      <c r="F26" s="57"/>
      <c r="G26" s="155" t="s">
        <v>62</v>
      </c>
      <c r="H26" s="32">
        <v>331</v>
      </c>
      <c r="I26" s="73"/>
      <c r="J26" s="52"/>
    </row>
    <row r="27" spans="2:12" ht="15.75" thickBot="1" x14ac:dyDescent="0.3">
      <c r="B27" s="139" t="s">
        <v>14</v>
      </c>
      <c r="C27" s="140">
        <f>SUM(C9:C26)</f>
        <v>11089</v>
      </c>
      <c r="D27" s="140">
        <f>SUM(D9:D26)</f>
        <v>11548</v>
      </c>
      <c r="E27" s="140">
        <f>SUM(E9:E26)</f>
        <v>22637</v>
      </c>
      <c r="F27" s="57"/>
      <c r="I27" s="92"/>
      <c r="J27" s="36"/>
    </row>
    <row r="29" spans="2:12" x14ac:dyDescent="0.25">
      <c r="B29" s="163"/>
    </row>
  </sheetData>
  <mergeCells count="7">
    <mergeCell ref="B1:J1"/>
    <mergeCell ref="B2:J2"/>
    <mergeCell ref="G4:J5"/>
    <mergeCell ref="B7:B8"/>
    <mergeCell ref="C7:E7"/>
    <mergeCell ref="G7:G8"/>
    <mergeCell ref="H7:J7"/>
  </mergeCells>
  <printOptions horizontalCentered="1"/>
  <pageMargins left="0.70866141732283472" right="0.70866141732283472" top="0.55118110236220474" bottom="0.55118110236220474" header="0.31496062992125984" footer="0.31496062992125984"/>
  <pageSetup scale="60" orientation="portrait" r:id="rId1"/>
  <headerFooter>
    <oddFooter>&amp;C&amp;"-,Cursiva"&amp;K01+049Depto. Estadísticas y Gestión de la Información - Servicio de Salud Osorno</oddFooter>
  </headerFooter>
  <ignoredErrors>
    <ignoredError sqref="H10:I12 J15:J16 H9:I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9"/>
  <sheetViews>
    <sheetView zoomScaleNormal="100" workbookViewId="0">
      <pane ySplit="2" topLeftCell="A3" activePane="bottomLeft" state="frozen"/>
      <selection activeCell="L25" sqref="L25"/>
      <selection pane="bottomLeft" activeCell="F31" sqref="F31"/>
    </sheetView>
  </sheetViews>
  <sheetFormatPr baseColWidth="10" defaultRowHeight="15" x14ac:dyDescent="0.25"/>
  <cols>
    <col min="1" max="1" width="0.85546875" customWidth="1"/>
    <col min="2" max="5" width="13.7109375" customWidth="1"/>
    <col min="6" max="6" width="6.7109375" customWidth="1"/>
    <col min="7" max="8" width="13.7109375" customWidth="1"/>
    <col min="9" max="9" width="15.42578125" bestFit="1" customWidth="1"/>
    <col min="10" max="10" width="13.7109375" customWidth="1"/>
  </cols>
  <sheetData>
    <row r="1" spans="2:14" s="13" customFormat="1" ht="19.5" customHeight="1" x14ac:dyDescent="0.25">
      <c r="B1" s="201" t="str">
        <f>+OSORNO!B1</f>
        <v>POBLACIÓN INSCRITA VALIDADA POR FONASA AÑO 2025 SEGÚN SEXO Y EDAD</v>
      </c>
      <c r="C1" s="201"/>
      <c r="D1" s="201"/>
      <c r="E1" s="201"/>
      <c r="F1" s="201"/>
      <c r="G1" s="201"/>
      <c r="H1" s="201"/>
      <c r="I1" s="201"/>
      <c r="J1" s="201"/>
      <c r="K1" s="68"/>
      <c r="L1" s="68"/>
    </row>
    <row r="2" spans="2:14" s="13" customFormat="1" ht="19.5" customHeight="1" x14ac:dyDescent="0.25">
      <c r="B2" s="202" t="s">
        <v>92</v>
      </c>
      <c r="C2" s="202"/>
      <c r="D2" s="202"/>
      <c r="E2" s="202"/>
      <c r="F2" s="202"/>
      <c r="G2" s="202"/>
      <c r="H2" s="202"/>
      <c r="I2" s="202"/>
      <c r="J2" s="202"/>
    </row>
    <row r="3" spans="2:14" s="52" customFormat="1" ht="6" customHeight="1" x14ac:dyDescent="0.25">
      <c r="F3" s="72"/>
    </row>
    <row r="4" spans="2:14" ht="21" customHeight="1" x14ac:dyDescent="0.25">
      <c r="B4" s="68" t="s">
        <v>64</v>
      </c>
      <c r="C4" s="69" t="s">
        <v>30</v>
      </c>
      <c r="D4" s="10"/>
      <c r="G4" s="210" t="s">
        <v>188</v>
      </c>
      <c r="H4" s="210"/>
      <c r="I4" s="210"/>
      <c r="J4" s="210"/>
    </row>
    <row r="5" spans="2:14" ht="21" customHeight="1" x14ac:dyDescent="0.25">
      <c r="B5" s="68" t="s">
        <v>44</v>
      </c>
      <c r="C5" s="71">
        <v>10304</v>
      </c>
      <c r="G5" s="210"/>
      <c r="H5" s="210"/>
      <c r="I5" s="210"/>
      <c r="J5" s="210"/>
    </row>
    <row r="6" spans="2:14" ht="23.25" customHeight="1" thickBot="1" x14ac:dyDescent="0.3">
      <c r="B6" s="29" t="s">
        <v>106</v>
      </c>
    </row>
    <row r="7" spans="2:14" ht="27" customHeight="1" thickBot="1" x14ac:dyDescent="0.3">
      <c r="B7" s="195" t="s">
        <v>45</v>
      </c>
      <c r="C7" s="197" t="s">
        <v>68</v>
      </c>
      <c r="D7" s="198"/>
      <c r="E7" s="199"/>
      <c r="F7" s="72"/>
      <c r="G7" s="195" t="s">
        <v>45</v>
      </c>
      <c r="H7" s="197" t="s">
        <v>68</v>
      </c>
      <c r="I7" s="198"/>
      <c r="J7" s="199"/>
    </row>
    <row r="8" spans="2:14" ht="15.75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</row>
    <row r="9" spans="2:14" x14ac:dyDescent="0.25">
      <c r="B9" s="137" t="s">
        <v>5</v>
      </c>
      <c r="C9" s="156">
        <v>276</v>
      </c>
      <c r="D9" s="3">
        <v>288</v>
      </c>
      <c r="E9" s="37">
        <f t="shared" ref="E9:E26" si="0">SUM(C9:D9)</f>
        <v>564</v>
      </c>
      <c r="F9" s="74"/>
      <c r="G9" s="130" t="s">
        <v>6</v>
      </c>
      <c r="H9" s="40">
        <f>SUM(C9:C10)</f>
        <v>686</v>
      </c>
      <c r="I9" s="37">
        <f>SUM(D9:D10)</f>
        <v>691</v>
      </c>
      <c r="J9" s="37">
        <f t="shared" ref="J9:J12" si="1">SUM(H9:I9)</f>
        <v>1377</v>
      </c>
    </row>
    <row r="10" spans="2:14" x14ac:dyDescent="0.25">
      <c r="B10" s="138" t="s">
        <v>7</v>
      </c>
      <c r="C10" s="148">
        <v>410</v>
      </c>
      <c r="D10" s="3">
        <v>403</v>
      </c>
      <c r="E10" s="38">
        <f t="shared" si="0"/>
        <v>813</v>
      </c>
      <c r="F10" s="73"/>
      <c r="G10" s="131" t="s">
        <v>8</v>
      </c>
      <c r="H10" s="39">
        <f>SUM(C11:C12)</f>
        <v>986</v>
      </c>
      <c r="I10" s="38">
        <f>SUM(D11:D12)</f>
        <v>904</v>
      </c>
      <c r="J10" s="38">
        <f t="shared" si="1"/>
        <v>1890</v>
      </c>
    </row>
    <row r="11" spans="2:14" x14ac:dyDescent="0.25">
      <c r="B11" s="137" t="s">
        <v>59</v>
      </c>
      <c r="C11" s="148">
        <v>511</v>
      </c>
      <c r="D11" s="3">
        <v>448</v>
      </c>
      <c r="E11" s="38">
        <f t="shared" si="0"/>
        <v>959</v>
      </c>
      <c r="F11" s="73"/>
      <c r="G11" s="131" t="s">
        <v>10</v>
      </c>
      <c r="H11" s="39">
        <f>SUM(C13:C21)</f>
        <v>4539</v>
      </c>
      <c r="I11" s="38">
        <f>SUM(D13:D21)</f>
        <v>4584</v>
      </c>
      <c r="J11" s="38">
        <f t="shared" si="1"/>
        <v>9123</v>
      </c>
    </row>
    <row r="12" spans="2:14" ht="15.75" thickBot="1" x14ac:dyDescent="0.3">
      <c r="B12" s="137" t="s">
        <v>11</v>
      </c>
      <c r="C12" s="148">
        <v>475</v>
      </c>
      <c r="D12" s="3">
        <v>456</v>
      </c>
      <c r="E12" s="38">
        <f t="shared" si="0"/>
        <v>931</v>
      </c>
      <c r="F12" s="73"/>
      <c r="G12" s="132" t="s">
        <v>12</v>
      </c>
      <c r="H12" s="41">
        <f>SUM(C22:C25)</f>
        <v>1163</v>
      </c>
      <c r="I12" s="32">
        <f>SUM(D22:D25)</f>
        <v>1224</v>
      </c>
      <c r="J12" s="32">
        <f t="shared" si="1"/>
        <v>2387</v>
      </c>
    </row>
    <row r="13" spans="2:14" ht="15.75" thickBot="1" x14ac:dyDescent="0.3">
      <c r="B13" s="137" t="s">
        <v>13</v>
      </c>
      <c r="C13" s="148">
        <v>438</v>
      </c>
      <c r="D13" s="3">
        <v>465</v>
      </c>
      <c r="E13" s="38">
        <f t="shared" si="0"/>
        <v>903</v>
      </c>
      <c r="F13" s="73"/>
      <c r="G13" s="132" t="s">
        <v>14</v>
      </c>
      <c r="H13" s="158">
        <f>SUM(H9:H12)</f>
        <v>7374</v>
      </c>
      <c r="I13" s="159">
        <f t="shared" ref="I13:J13" si="2">SUM(I9:I12)</f>
        <v>7403</v>
      </c>
      <c r="J13" s="159">
        <f t="shared" si="2"/>
        <v>14777</v>
      </c>
    </row>
    <row r="14" spans="2:14" ht="15.75" thickBot="1" x14ac:dyDescent="0.3">
      <c r="B14" s="137" t="s">
        <v>15</v>
      </c>
      <c r="C14" s="148">
        <v>532</v>
      </c>
      <c r="D14" s="3">
        <v>499</v>
      </c>
      <c r="E14" s="38">
        <f t="shared" si="0"/>
        <v>1031</v>
      </c>
      <c r="F14" s="73"/>
      <c r="G14" s="52"/>
      <c r="H14" s="52"/>
      <c r="I14" s="52"/>
      <c r="J14" s="52"/>
    </row>
    <row r="15" spans="2:14" x14ac:dyDescent="0.25">
      <c r="B15" s="137" t="s">
        <v>16</v>
      </c>
      <c r="C15" s="148">
        <v>541</v>
      </c>
      <c r="D15" s="3">
        <v>566</v>
      </c>
      <c r="E15" s="38">
        <f t="shared" si="0"/>
        <v>1107</v>
      </c>
      <c r="F15" s="73"/>
      <c r="G15" s="133" t="s">
        <v>136</v>
      </c>
      <c r="H15" s="37">
        <v>109</v>
      </c>
      <c r="I15" s="135" t="s">
        <v>60</v>
      </c>
      <c r="J15" s="37">
        <f>SUM(C13:C17)</f>
        <v>2434</v>
      </c>
    </row>
    <row r="16" spans="2:14" ht="15.75" thickBot="1" x14ac:dyDescent="0.3">
      <c r="B16" s="137" t="s">
        <v>17</v>
      </c>
      <c r="C16" s="148">
        <v>496</v>
      </c>
      <c r="D16" s="3">
        <v>491</v>
      </c>
      <c r="E16" s="38">
        <f t="shared" si="0"/>
        <v>987</v>
      </c>
      <c r="F16" s="73"/>
      <c r="G16" s="134" t="s">
        <v>137</v>
      </c>
      <c r="H16" s="38">
        <v>125</v>
      </c>
      <c r="I16" s="136" t="s">
        <v>61</v>
      </c>
      <c r="J16" s="32">
        <f>SUM(D18:D21)</f>
        <v>2094</v>
      </c>
      <c r="L16" s="29"/>
      <c r="M16" s="29"/>
      <c r="N16" s="35"/>
    </row>
    <row r="17" spans="2:14" ht="15.75" thickBot="1" x14ac:dyDescent="0.3">
      <c r="B17" s="137" t="s">
        <v>18</v>
      </c>
      <c r="C17" s="148">
        <v>427</v>
      </c>
      <c r="D17" s="3">
        <v>469</v>
      </c>
      <c r="E17" s="38">
        <f t="shared" si="0"/>
        <v>896</v>
      </c>
      <c r="F17" s="73"/>
      <c r="G17" s="134" t="s">
        <v>138</v>
      </c>
      <c r="H17" s="38">
        <v>106</v>
      </c>
      <c r="I17" s="55"/>
      <c r="J17" s="48"/>
      <c r="L17" s="29"/>
      <c r="M17" s="29"/>
      <c r="N17" s="35"/>
    </row>
    <row r="18" spans="2:14" x14ac:dyDescent="0.25">
      <c r="B18" s="137" t="s">
        <v>19</v>
      </c>
      <c r="C18" s="148">
        <v>498</v>
      </c>
      <c r="D18" s="3">
        <v>478</v>
      </c>
      <c r="E18" s="38">
        <f t="shared" si="0"/>
        <v>976</v>
      </c>
      <c r="F18" s="73"/>
      <c r="G18" s="134" t="s">
        <v>87</v>
      </c>
      <c r="H18" s="38">
        <v>109</v>
      </c>
      <c r="I18" s="135" t="s">
        <v>139</v>
      </c>
      <c r="J18" s="100">
        <f>+H22+H23+H24+E11+E12</f>
        <v>2428</v>
      </c>
      <c r="L18" s="29"/>
      <c r="M18" s="29"/>
      <c r="N18" s="35"/>
    </row>
    <row r="19" spans="2:14" ht="15.75" thickBot="1" x14ac:dyDescent="0.3">
      <c r="B19" s="137" t="s">
        <v>20</v>
      </c>
      <c r="C19" s="148">
        <v>552</v>
      </c>
      <c r="D19" s="3">
        <v>529</v>
      </c>
      <c r="E19" s="38">
        <f t="shared" si="0"/>
        <v>1081</v>
      </c>
      <c r="F19" s="73"/>
      <c r="G19" s="134" t="s">
        <v>88</v>
      </c>
      <c r="H19" s="38">
        <v>115</v>
      </c>
      <c r="I19" s="136" t="s">
        <v>63</v>
      </c>
      <c r="J19" s="101">
        <f>SUM(E9:E12)</f>
        <v>3267</v>
      </c>
      <c r="L19" s="29"/>
      <c r="M19" s="29"/>
      <c r="N19" s="35"/>
    </row>
    <row r="20" spans="2:14" x14ac:dyDescent="0.25">
      <c r="B20" s="137" t="s">
        <v>21</v>
      </c>
      <c r="C20" s="148">
        <v>543</v>
      </c>
      <c r="D20" s="3">
        <v>552</v>
      </c>
      <c r="E20" s="38">
        <f t="shared" si="0"/>
        <v>1095</v>
      </c>
      <c r="F20" s="73"/>
      <c r="G20" s="134" t="s">
        <v>142</v>
      </c>
      <c r="H20" s="38">
        <v>142</v>
      </c>
      <c r="I20" s="52"/>
      <c r="J20" s="52"/>
      <c r="N20" s="3"/>
    </row>
    <row r="21" spans="2:14" x14ac:dyDescent="0.25">
      <c r="B21" s="137" t="s">
        <v>22</v>
      </c>
      <c r="C21" s="148">
        <v>512</v>
      </c>
      <c r="D21" s="3">
        <v>535</v>
      </c>
      <c r="E21" s="38">
        <f t="shared" si="0"/>
        <v>1047</v>
      </c>
      <c r="F21" s="73"/>
      <c r="G21" s="134" t="s">
        <v>57</v>
      </c>
      <c r="H21" s="38">
        <v>133</v>
      </c>
      <c r="I21" s="52"/>
      <c r="J21" s="52"/>
    </row>
    <row r="22" spans="2:14" ht="15" customHeight="1" x14ac:dyDescent="0.25">
      <c r="B22" s="137" t="s">
        <v>23</v>
      </c>
      <c r="C22" s="148">
        <v>388</v>
      </c>
      <c r="D22" s="3">
        <v>408</v>
      </c>
      <c r="E22" s="38">
        <f t="shared" si="0"/>
        <v>796</v>
      </c>
      <c r="F22" s="73"/>
      <c r="G22" s="134" t="s">
        <v>141</v>
      </c>
      <c r="H22" s="38">
        <v>162</v>
      </c>
      <c r="I22" s="52"/>
      <c r="J22" s="52"/>
    </row>
    <row r="23" spans="2:14" x14ac:dyDescent="0.25">
      <c r="B23" s="137" t="s">
        <v>24</v>
      </c>
      <c r="C23" s="148">
        <v>288</v>
      </c>
      <c r="D23" s="3">
        <v>292</v>
      </c>
      <c r="E23" s="38">
        <f t="shared" si="0"/>
        <v>580</v>
      </c>
      <c r="F23" s="73"/>
      <c r="G23" s="134" t="s">
        <v>143</v>
      </c>
      <c r="H23" s="38">
        <v>193</v>
      </c>
      <c r="I23" s="52"/>
      <c r="J23" s="52"/>
    </row>
    <row r="24" spans="2:14" x14ac:dyDescent="0.25">
      <c r="B24" s="137" t="s">
        <v>25</v>
      </c>
      <c r="C24" s="148">
        <v>234</v>
      </c>
      <c r="D24" s="3">
        <v>226</v>
      </c>
      <c r="E24" s="38">
        <f t="shared" si="0"/>
        <v>460</v>
      </c>
      <c r="F24" s="57"/>
      <c r="G24" s="134" t="s">
        <v>144</v>
      </c>
      <c r="H24" s="38">
        <v>183</v>
      </c>
      <c r="I24" s="29"/>
      <c r="J24" s="52"/>
    </row>
    <row r="25" spans="2:14" x14ac:dyDescent="0.25">
      <c r="B25" s="137" t="s">
        <v>26</v>
      </c>
      <c r="C25" s="148">
        <v>253</v>
      </c>
      <c r="D25" s="3">
        <v>298</v>
      </c>
      <c r="E25" s="38">
        <f t="shared" si="0"/>
        <v>551</v>
      </c>
      <c r="F25" s="57"/>
      <c r="G25" s="134" t="s">
        <v>58</v>
      </c>
      <c r="H25" s="38">
        <v>192</v>
      </c>
      <c r="I25" s="52"/>
      <c r="J25" s="52"/>
    </row>
    <row r="26" spans="2:14" ht="15.75" thickBot="1" x14ac:dyDescent="0.3">
      <c r="B26" s="137" t="s">
        <v>95</v>
      </c>
      <c r="C26" s="32">
        <f>1+2</f>
        <v>3</v>
      </c>
      <c r="D26" s="67">
        <f>4+1</f>
        <v>5</v>
      </c>
      <c r="E26" s="38">
        <f t="shared" si="0"/>
        <v>8</v>
      </c>
      <c r="F26" s="57"/>
      <c r="G26" s="155" t="s">
        <v>62</v>
      </c>
      <c r="H26" s="32">
        <v>225</v>
      </c>
      <c r="I26" s="73"/>
      <c r="J26" s="52"/>
    </row>
    <row r="27" spans="2:14" ht="15.75" thickBot="1" x14ac:dyDescent="0.3">
      <c r="B27" s="139" t="s">
        <v>14</v>
      </c>
      <c r="C27" s="140">
        <f>SUM(C9:C26)</f>
        <v>7377</v>
      </c>
      <c r="D27" s="140">
        <f>SUM(D9:D26)</f>
        <v>7408</v>
      </c>
      <c r="E27" s="140">
        <f>SUM(E9:E26)</f>
        <v>14785</v>
      </c>
      <c r="F27" s="57"/>
      <c r="G27" s="57"/>
      <c r="H27" s="57"/>
      <c r="I27" s="92"/>
      <c r="J27" s="36"/>
    </row>
    <row r="28" spans="2:14" x14ac:dyDescent="0.25">
      <c r="C28" s="29"/>
      <c r="D28" s="29"/>
      <c r="E28" s="35"/>
    </row>
    <row r="29" spans="2:14" s="29" customFormat="1" x14ac:dyDescent="0.25"/>
  </sheetData>
  <mergeCells count="7">
    <mergeCell ref="B1:J1"/>
    <mergeCell ref="B2:J2"/>
    <mergeCell ref="B7:B8"/>
    <mergeCell ref="C7:E7"/>
    <mergeCell ref="G7:G8"/>
    <mergeCell ref="H7:J7"/>
    <mergeCell ref="G4:J5"/>
  </mergeCells>
  <printOptions horizontalCentered="1"/>
  <pageMargins left="0.70866141732283472" right="0.70866141732283472" top="0.55118110236220474" bottom="0.55118110236220474" header="0.31496062992125984" footer="0.31496062992125984"/>
  <pageSetup scale="60" orientation="portrait" r:id="rId1"/>
  <headerFooter>
    <oddFooter>&amp;C&amp;"-,Cursiva"&amp;K01+049Depto. Estadísticas y Gestión de la Información - Servicio de Salud Osorno</oddFooter>
  </headerFooter>
  <ignoredErrors>
    <ignoredError sqref="I9:I12 H10:H12 H9 J15:J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21"/>
  <sheetViews>
    <sheetView zoomScaleNormal="100" workbookViewId="0">
      <pane ySplit="2" topLeftCell="A3" activePane="bottomLeft" state="frozen"/>
      <selection activeCell="L25" sqref="L25"/>
      <selection pane="bottomLeft" activeCell="J28" sqref="J28"/>
    </sheetView>
  </sheetViews>
  <sheetFormatPr baseColWidth="10" defaultRowHeight="15" x14ac:dyDescent="0.25"/>
  <cols>
    <col min="1" max="1" width="1" customWidth="1"/>
    <col min="2" max="5" width="13.7109375" customWidth="1"/>
    <col min="6" max="6" width="6.7109375" customWidth="1"/>
    <col min="7" max="8" width="13.7109375" customWidth="1"/>
    <col min="9" max="9" width="15.42578125" bestFit="1" customWidth="1"/>
    <col min="10" max="10" width="13.7109375" customWidth="1"/>
  </cols>
  <sheetData>
    <row r="1" spans="2:17" s="13" customFormat="1" ht="19.5" customHeight="1" x14ac:dyDescent="0.25">
      <c r="B1" s="201" t="str">
        <f>+OSORNO!B1</f>
        <v>POBLACIÓN INSCRITA VALIDADA POR FONASA AÑO 2025 SEGÚN SEXO Y EDAD</v>
      </c>
      <c r="C1" s="201"/>
      <c r="D1" s="201"/>
      <c r="E1" s="201"/>
      <c r="F1" s="201"/>
      <c r="G1" s="201"/>
      <c r="H1" s="201"/>
      <c r="I1" s="201"/>
      <c r="J1" s="201"/>
      <c r="K1" s="68"/>
      <c r="L1" s="68"/>
    </row>
    <row r="2" spans="2:17" s="13" customFormat="1" ht="19.5" customHeight="1" x14ac:dyDescent="0.25">
      <c r="B2" s="202" t="s">
        <v>91</v>
      </c>
      <c r="C2" s="202"/>
      <c r="D2" s="202"/>
      <c r="E2" s="202"/>
      <c r="F2" s="202"/>
      <c r="G2" s="202"/>
      <c r="H2" s="202"/>
      <c r="I2" s="202"/>
      <c r="J2" s="202"/>
      <c r="K2" s="68"/>
      <c r="L2" s="68"/>
    </row>
    <row r="3" spans="2:17" s="52" customFormat="1" ht="6" customHeight="1" x14ac:dyDescent="0.25">
      <c r="F3" s="72"/>
    </row>
    <row r="4" spans="2:17" x14ac:dyDescent="0.25">
      <c r="B4" s="68" t="s">
        <v>64</v>
      </c>
      <c r="C4" s="69" t="s">
        <v>28</v>
      </c>
      <c r="G4" s="203" t="s">
        <v>113</v>
      </c>
      <c r="H4" s="203"/>
      <c r="I4" s="203"/>
      <c r="J4" s="203"/>
    </row>
    <row r="5" spans="2:17" x14ac:dyDescent="0.25">
      <c r="B5" s="68" t="s">
        <v>44</v>
      </c>
      <c r="C5" s="71">
        <v>10305</v>
      </c>
      <c r="G5" s="203"/>
      <c r="H5" s="203"/>
      <c r="I5" s="203"/>
      <c r="J5" s="203"/>
    </row>
    <row r="6" spans="2:17" ht="15.75" thickBot="1" x14ac:dyDescent="0.3">
      <c r="B6" s="29"/>
      <c r="N6" s="56"/>
      <c r="O6" s="90"/>
      <c r="P6" s="80"/>
      <c r="Q6" s="80"/>
    </row>
    <row r="7" spans="2:17" ht="29.25" customHeight="1" thickBot="1" x14ac:dyDescent="0.3">
      <c r="B7" s="195" t="s">
        <v>45</v>
      </c>
      <c r="C7" s="197" t="s">
        <v>80</v>
      </c>
      <c r="D7" s="198"/>
      <c r="E7" s="199"/>
      <c r="F7" s="72"/>
      <c r="G7" s="195" t="s">
        <v>45</v>
      </c>
      <c r="H7" s="197" t="s">
        <v>80</v>
      </c>
      <c r="I7" s="198"/>
      <c r="J7" s="199"/>
      <c r="K7" s="80"/>
      <c r="L7" s="80"/>
      <c r="N7" s="69"/>
      <c r="O7" s="91"/>
      <c r="P7" s="91"/>
      <c r="Q7" s="91"/>
    </row>
    <row r="8" spans="2:17" ht="15.75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  <c r="K8" s="91"/>
      <c r="L8" s="91"/>
      <c r="N8" s="85"/>
      <c r="O8" s="35"/>
      <c r="P8" s="35"/>
      <c r="Q8" s="35"/>
    </row>
    <row r="9" spans="2:17" x14ac:dyDescent="0.25">
      <c r="B9" s="137" t="s">
        <v>5</v>
      </c>
      <c r="C9" s="38">
        <f>+C34+C57+C80+C103</f>
        <v>255</v>
      </c>
      <c r="D9" s="38">
        <f>+D34+D57+D80+D103</f>
        <v>283</v>
      </c>
      <c r="E9" s="37">
        <f t="shared" ref="E9:E10" si="0">SUM(C9:D9)</f>
        <v>538</v>
      </c>
      <c r="F9" s="74"/>
      <c r="G9" s="130" t="s">
        <v>6</v>
      </c>
      <c r="H9" s="40">
        <f>SUM(C9:C10)</f>
        <v>621</v>
      </c>
      <c r="I9" s="37">
        <f>SUM(D9:D10)</f>
        <v>623</v>
      </c>
      <c r="J9" s="37">
        <f t="shared" ref="J9:J12" si="1">SUM(H9:I9)</f>
        <v>1244</v>
      </c>
      <c r="L9" s="91"/>
      <c r="N9" s="85"/>
    </row>
    <row r="10" spans="2:17" x14ac:dyDescent="0.25">
      <c r="B10" s="138" t="s">
        <v>7</v>
      </c>
      <c r="C10" s="38">
        <f t="shared" ref="C10:D10" si="2">+C35+C58+C81+C104</f>
        <v>366</v>
      </c>
      <c r="D10" s="38">
        <f t="shared" si="2"/>
        <v>340</v>
      </c>
      <c r="E10" s="38">
        <f t="shared" si="0"/>
        <v>706</v>
      </c>
      <c r="F10" s="73"/>
      <c r="G10" s="131" t="s">
        <v>8</v>
      </c>
      <c r="H10" s="39">
        <f>SUM(C11:C12)</f>
        <v>952</v>
      </c>
      <c r="I10" s="38">
        <f>SUM(D11:D12)</f>
        <v>939</v>
      </c>
      <c r="J10" s="38">
        <f t="shared" si="1"/>
        <v>1891</v>
      </c>
      <c r="K10" s="35"/>
      <c r="L10" s="91"/>
      <c r="N10" s="85"/>
      <c r="O10" s="35"/>
      <c r="P10" s="35"/>
      <c r="Q10" s="35"/>
    </row>
    <row r="11" spans="2:17" x14ac:dyDescent="0.25">
      <c r="B11" s="137" t="s">
        <v>59</v>
      </c>
      <c r="C11" s="38">
        <f t="shared" ref="C11:D11" si="3">+C36+C59+C82+C105</f>
        <v>472</v>
      </c>
      <c r="D11" s="38">
        <f t="shared" si="3"/>
        <v>470</v>
      </c>
      <c r="E11" s="38">
        <f t="shared" ref="E11:E19" si="4">SUM(C11:D11)</f>
        <v>942</v>
      </c>
      <c r="F11" s="73"/>
      <c r="G11" s="131" t="s">
        <v>10</v>
      </c>
      <c r="H11" s="39">
        <f>SUM(C13:C21)</f>
        <v>4477</v>
      </c>
      <c r="I11" s="38">
        <f>SUM(D13:D21)</f>
        <v>4318</v>
      </c>
      <c r="J11" s="38">
        <f t="shared" si="1"/>
        <v>8795</v>
      </c>
      <c r="K11" s="35"/>
      <c r="L11" s="91"/>
      <c r="N11" s="85"/>
      <c r="O11" s="35"/>
      <c r="P11" s="35"/>
      <c r="Q11" s="29"/>
    </row>
    <row r="12" spans="2:17" ht="15.75" thickBot="1" x14ac:dyDescent="0.3">
      <c r="B12" s="137" t="s">
        <v>11</v>
      </c>
      <c r="C12" s="38">
        <f t="shared" ref="C12:D12" si="5">+C37+C60+C83+C106</f>
        <v>480</v>
      </c>
      <c r="D12" s="38">
        <f t="shared" si="5"/>
        <v>469</v>
      </c>
      <c r="E12" s="38">
        <f t="shared" si="4"/>
        <v>949</v>
      </c>
      <c r="F12" s="73"/>
      <c r="G12" s="132" t="s">
        <v>12</v>
      </c>
      <c r="H12" s="41">
        <f>SUM(C22:C25)</f>
        <v>1174</v>
      </c>
      <c r="I12" s="32">
        <f>SUM(D22:D25)</f>
        <v>1336</v>
      </c>
      <c r="J12" s="32">
        <f t="shared" si="1"/>
        <v>2510</v>
      </c>
      <c r="K12" s="35"/>
      <c r="L12" s="91"/>
      <c r="N12" s="85"/>
      <c r="O12" s="35"/>
      <c r="P12" s="35"/>
      <c r="Q12" s="29"/>
    </row>
    <row r="13" spans="2:17" ht="15.75" thickBot="1" x14ac:dyDescent="0.3">
      <c r="B13" s="137" t="s">
        <v>13</v>
      </c>
      <c r="C13" s="38">
        <f t="shared" ref="C13:D13" si="6">+C38+C61+C84+C107</f>
        <v>460</v>
      </c>
      <c r="D13" s="38">
        <f t="shared" si="6"/>
        <v>462</v>
      </c>
      <c r="E13" s="38">
        <f t="shared" si="4"/>
        <v>922</v>
      </c>
      <c r="F13" s="73"/>
      <c r="G13" s="132" t="s">
        <v>14</v>
      </c>
      <c r="H13" s="158">
        <f>SUM(H9:H12)</f>
        <v>7224</v>
      </c>
      <c r="I13" s="159">
        <f t="shared" ref="I13:J13" si="7">SUM(I9:I12)</f>
        <v>7216</v>
      </c>
      <c r="J13" s="159">
        <f t="shared" si="7"/>
        <v>14440</v>
      </c>
      <c r="K13" s="48"/>
      <c r="L13" s="91"/>
      <c r="N13" s="85"/>
      <c r="O13" s="35"/>
      <c r="P13" s="35"/>
      <c r="Q13" s="29"/>
    </row>
    <row r="14" spans="2:17" ht="15.75" thickBot="1" x14ac:dyDescent="0.3">
      <c r="B14" s="137" t="s">
        <v>15</v>
      </c>
      <c r="C14" s="38">
        <f t="shared" ref="C14:D14" si="8">+C39+C62+C85+C108</f>
        <v>535</v>
      </c>
      <c r="D14" s="38">
        <f t="shared" si="8"/>
        <v>483</v>
      </c>
      <c r="E14" s="38">
        <f t="shared" si="4"/>
        <v>1018</v>
      </c>
      <c r="F14" s="73"/>
      <c r="G14" s="52"/>
      <c r="H14" s="52"/>
      <c r="I14" s="52"/>
      <c r="J14" s="52"/>
      <c r="L14" s="91"/>
      <c r="N14" s="85"/>
      <c r="O14" s="35"/>
      <c r="P14" s="35"/>
      <c r="Q14" s="29"/>
    </row>
    <row r="15" spans="2:17" x14ac:dyDescent="0.25">
      <c r="B15" s="137" t="s">
        <v>16</v>
      </c>
      <c r="C15" s="38">
        <f t="shared" ref="C15:D15" si="9">+C40+C63+C86+C109</f>
        <v>581</v>
      </c>
      <c r="D15" s="38">
        <f t="shared" si="9"/>
        <v>532</v>
      </c>
      <c r="E15" s="38">
        <f t="shared" si="4"/>
        <v>1113</v>
      </c>
      <c r="F15" s="73"/>
      <c r="G15" s="133" t="s">
        <v>136</v>
      </c>
      <c r="H15" s="37">
        <f>+H40+H63+H86+H109</f>
        <v>73</v>
      </c>
      <c r="I15" s="135" t="s">
        <v>60</v>
      </c>
      <c r="J15" s="37">
        <f>SUM(C13:C17)</f>
        <v>2520</v>
      </c>
      <c r="K15" s="29"/>
      <c r="L15" s="91"/>
      <c r="N15" s="85"/>
      <c r="O15" s="35"/>
      <c r="P15" s="35"/>
      <c r="Q15" s="29"/>
    </row>
    <row r="16" spans="2:17" ht="15.75" thickBot="1" x14ac:dyDescent="0.3">
      <c r="B16" s="137" t="s">
        <v>17</v>
      </c>
      <c r="C16" s="38">
        <f t="shared" ref="C16:D16" si="10">+C41+C64+C87+C110</f>
        <v>477</v>
      </c>
      <c r="D16" s="38">
        <f t="shared" si="10"/>
        <v>508</v>
      </c>
      <c r="E16" s="38">
        <f t="shared" si="4"/>
        <v>985</v>
      </c>
      <c r="F16" s="73"/>
      <c r="G16" s="134" t="s">
        <v>137</v>
      </c>
      <c r="H16" s="38">
        <f t="shared" ref="H16:H26" si="11">+H41+H64+H87+H110</f>
        <v>116</v>
      </c>
      <c r="I16" s="136" t="s">
        <v>61</v>
      </c>
      <c r="J16" s="32">
        <f>SUM(D18:D21)</f>
        <v>1886</v>
      </c>
      <c r="K16" s="29"/>
      <c r="L16" s="91"/>
      <c r="N16" s="85"/>
      <c r="O16" s="35"/>
      <c r="P16" s="35"/>
      <c r="Q16" s="29"/>
    </row>
    <row r="17" spans="1:17" ht="15.75" thickBot="1" x14ac:dyDescent="0.3">
      <c r="B17" s="137" t="s">
        <v>18</v>
      </c>
      <c r="C17" s="38">
        <f t="shared" ref="C17:D17" si="12">+C42+C65+C88+C111</f>
        <v>467</v>
      </c>
      <c r="D17" s="38">
        <f t="shared" si="12"/>
        <v>447</v>
      </c>
      <c r="E17" s="38">
        <f t="shared" si="4"/>
        <v>914</v>
      </c>
      <c r="F17" s="73"/>
      <c r="G17" s="134" t="s">
        <v>138</v>
      </c>
      <c r="H17" s="38">
        <f t="shared" si="11"/>
        <v>113</v>
      </c>
      <c r="I17" s="55"/>
      <c r="J17" s="48"/>
      <c r="K17" s="29"/>
      <c r="L17" s="91"/>
      <c r="N17" s="85"/>
      <c r="O17" s="35"/>
      <c r="P17" s="35"/>
      <c r="Q17" s="29"/>
    </row>
    <row r="18" spans="1:17" x14ac:dyDescent="0.25">
      <c r="B18" s="137" t="s">
        <v>19</v>
      </c>
      <c r="C18" s="38">
        <f t="shared" ref="C18:D18" si="13">+C43+C66+C89+C112</f>
        <v>450</v>
      </c>
      <c r="D18" s="38">
        <f t="shared" si="13"/>
        <v>424</v>
      </c>
      <c r="E18" s="38">
        <f t="shared" si="4"/>
        <v>874</v>
      </c>
      <c r="F18" s="73"/>
      <c r="G18" s="134" t="s">
        <v>87</v>
      </c>
      <c r="H18" s="38">
        <f t="shared" si="11"/>
        <v>110</v>
      </c>
      <c r="I18" s="135" t="s">
        <v>139</v>
      </c>
      <c r="J18" s="100">
        <f>+H22+H23+H24+E11+E12</f>
        <v>2319</v>
      </c>
      <c r="K18" s="29"/>
      <c r="L18" s="91"/>
      <c r="N18" s="85"/>
      <c r="O18" s="35"/>
      <c r="P18" s="35"/>
      <c r="Q18" s="29"/>
    </row>
    <row r="19" spans="1:17" ht="15.75" thickBot="1" x14ac:dyDescent="0.3">
      <c r="B19" s="137" t="s">
        <v>20</v>
      </c>
      <c r="C19" s="38">
        <f t="shared" ref="C19:D19" si="14">+C44+C67+C90+C113</f>
        <v>475</v>
      </c>
      <c r="D19" s="38">
        <f t="shared" si="14"/>
        <v>462</v>
      </c>
      <c r="E19" s="38">
        <f t="shared" si="4"/>
        <v>937</v>
      </c>
      <c r="F19" s="73"/>
      <c r="G19" s="134" t="s">
        <v>88</v>
      </c>
      <c r="H19" s="38">
        <f t="shared" si="11"/>
        <v>126</v>
      </c>
      <c r="I19" s="136" t="s">
        <v>63</v>
      </c>
      <c r="J19" s="101">
        <f>SUM(E9:E12)</f>
        <v>3135</v>
      </c>
      <c r="K19" s="29"/>
      <c r="L19" s="91"/>
      <c r="N19" s="85"/>
      <c r="O19" s="35"/>
      <c r="P19" s="35"/>
      <c r="Q19" s="29"/>
    </row>
    <row r="20" spans="1:17" x14ac:dyDescent="0.25">
      <c r="B20" s="137" t="s">
        <v>21</v>
      </c>
      <c r="C20" s="38">
        <f t="shared" ref="C20:D20" si="15">+C45+C68+C91+C114</f>
        <v>545</v>
      </c>
      <c r="D20" s="38">
        <f t="shared" si="15"/>
        <v>540</v>
      </c>
      <c r="E20" s="38">
        <f t="shared" ref="E20:E26" si="16">SUM(C20:D20)</f>
        <v>1085</v>
      </c>
      <c r="F20" s="73"/>
      <c r="G20" s="134" t="s">
        <v>142</v>
      </c>
      <c r="H20" s="38">
        <f t="shared" si="11"/>
        <v>130</v>
      </c>
      <c r="I20" s="52"/>
      <c r="J20" s="52"/>
      <c r="K20" s="29"/>
      <c r="L20" s="91"/>
      <c r="N20" s="85"/>
      <c r="O20" s="35"/>
      <c r="P20" s="35"/>
      <c r="Q20" s="29"/>
    </row>
    <row r="21" spans="1:17" x14ac:dyDescent="0.25">
      <c r="B21" s="137" t="s">
        <v>22</v>
      </c>
      <c r="C21" s="38">
        <f t="shared" ref="C21:D21" si="17">+C46+C69+C92+C115</f>
        <v>487</v>
      </c>
      <c r="D21" s="38">
        <f t="shared" si="17"/>
        <v>460</v>
      </c>
      <c r="E21" s="38">
        <f t="shared" si="16"/>
        <v>947</v>
      </c>
      <c r="F21" s="73"/>
      <c r="G21" s="134" t="s">
        <v>57</v>
      </c>
      <c r="H21" s="38">
        <f t="shared" si="11"/>
        <v>148</v>
      </c>
      <c r="I21" s="52"/>
      <c r="J21" s="52"/>
      <c r="K21" s="29"/>
      <c r="L21" s="91"/>
      <c r="N21" s="85"/>
      <c r="O21" s="35"/>
      <c r="P21" s="35"/>
      <c r="Q21" s="29"/>
    </row>
    <row r="22" spans="1:17" ht="15" customHeight="1" x14ac:dyDescent="0.25">
      <c r="B22" s="137" t="s">
        <v>23</v>
      </c>
      <c r="C22" s="38">
        <f t="shared" ref="C22:D22" si="18">+C47+C70+C93+C116</f>
        <v>396</v>
      </c>
      <c r="D22" s="38">
        <f t="shared" si="18"/>
        <v>407</v>
      </c>
      <c r="E22" s="38">
        <f t="shared" si="16"/>
        <v>803</v>
      </c>
      <c r="F22" s="73"/>
      <c r="G22" s="134" t="s">
        <v>141</v>
      </c>
      <c r="H22" s="38">
        <f t="shared" si="11"/>
        <v>124</v>
      </c>
      <c r="I22" s="52"/>
      <c r="J22" s="52"/>
      <c r="K22" s="29"/>
      <c r="L22" s="91"/>
      <c r="N22" s="85"/>
    </row>
    <row r="23" spans="1:17" x14ac:dyDescent="0.25">
      <c r="B23" s="137" t="s">
        <v>24</v>
      </c>
      <c r="C23" s="38">
        <f t="shared" ref="C23:D23" si="19">+C48+C71+C94+C117</f>
        <v>295</v>
      </c>
      <c r="D23" s="38">
        <f t="shared" si="19"/>
        <v>324</v>
      </c>
      <c r="E23" s="38">
        <f t="shared" si="16"/>
        <v>619</v>
      </c>
      <c r="F23" s="73"/>
      <c r="G23" s="134" t="s">
        <v>143</v>
      </c>
      <c r="H23" s="38">
        <f t="shared" si="11"/>
        <v>145</v>
      </c>
      <c r="I23" s="52"/>
      <c r="J23" s="52"/>
      <c r="K23" s="29"/>
      <c r="L23" s="91"/>
      <c r="N23" s="85"/>
    </row>
    <row r="24" spans="1:17" x14ac:dyDescent="0.25">
      <c r="B24" s="137" t="s">
        <v>25</v>
      </c>
      <c r="C24" s="38">
        <f t="shared" ref="C24:D24" si="20">+C49+C72+C95+C118</f>
        <v>234</v>
      </c>
      <c r="D24" s="38">
        <f t="shared" si="20"/>
        <v>262</v>
      </c>
      <c r="E24" s="38">
        <f t="shared" si="16"/>
        <v>496</v>
      </c>
      <c r="F24" s="57"/>
      <c r="G24" s="134" t="s">
        <v>144</v>
      </c>
      <c r="H24" s="38">
        <f t="shared" si="11"/>
        <v>159</v>
      </c>
      <c r="I24" s="10"/>
      <c r="J24" s="52"/>
      <c r="K24" s="29"/>
      <c r="L24" s="91"/>
      <c r="N24" s="85"/>
    </row>
    <row r="25" spans="1:17" x14ac:dyDescent="0.25">
      <c r="B25" s="137" t="s">
        <v>26</v>
      </c>
      <c r="C25" s="38">
        <f t="shared" ref="C25:D25" si="21">+C50+C73+C96+C119</f>
        <v>249</v>
      </c>
      <c r="D25" s="38">
        <f t="shared" si="21"/>
        <v>343</v>
      </c>
      <c r="E25" s="38">
        <f t="shared" si="16"/>
        <v>592</v>
      </c>
      <c r="F25" s="57"/>
      <c r="G25" s="134" t="s">
        <v>58</v>
      </c>
      <c r="H25" s="38">
        <f t="shared" si="11"/>
        <v>180</v>
      </c>
      <c r="I25" s="52"/>
      <c r="J25" s="52"/>
      <c r="K25" s="29"/>
      <c r="L25" s="91"/>
      <c r="N25" s="85"/>
    </row>
    <row r="26" spans="1:17" ht="15.75" thickBot="1" x14ac:dyDescent="0.3">
      <c r="B26" s="137" t="s">
        <v>95</v>
      </c>
      <c r="C26" s="38">
        <f t="shared" ref="C26:D26" si="22">+C51+C74+C97+C120</f>
        <v>4</v>
      </c>
      <c r="D26" s="38">
        <f t="shared" si="22"/>
        <v>2</v>
      </c>
      <c r="E26" s="38">
        <f t="shared" si="16"/>
        <v>6</v>
      </c>
      <c r="F26" s="57"/>
      <c r="G26" s="155" t="s">
        <v>62</v>
      </c>
      <c r="H26" s="32">
        <f t="shared" si="11"/>
        <v>202</v>
      </c>
      <c r="I26" s="73"/>
      <c r="J26" s="52"/>
      <c r="K26" s="29"/>
      <c r="L26" s="91"/>
      <c r="N26" s="85"/>
    </row>
    <row r="27" spans="1:17" ht="15.75" thickBot="1" x14ac:dyDescent="0.3">
      <c r="B27" s="139" t="s">
        <v>14</v>
      </c>
      <c r="C27" s="140">
        <f>SUM(C9:C26)</f>
        <v>7228</v>
      </c>
      <c r="D27" s="140">
        <f>SUM(D9:D26)</f>
        <v>7218</v>
      </c>
      <c r="E27" s="140">
        <f>SUM(E9:E26)</f>
        <v>14446</v>
      </c>
      <c r="F27" s="57"/>
      <c r="G27" s="57"/>
      <c r="H27" s="57"/>
      <c r="I27" s="92"/>
      <c r="J27" s="36"/>
      <c r="K27" s="29"/>
      <c r="L27" s="91"/>
      <c r="N27" s="85"/>
    </row>
    <row r="28" spans="1:17" x14ac:dyDescent="0.25">
      <c r="K28" s="29"/>
      <c r="L28" s="52"/>
      <c r="M28" s="52"/>
      <c r="N28" s="52"/>
      <c r="O28" s="52"/>
      <c r="P28" s="52"/>
      <c r="Q28" s="52"/>
    </row>
    <row r="29" spans="1:17" s="11" customFormat="1" ht="31.5" customHeight="1" x14ac:dyDescent="0.25">
      <c r="B29" s="211" t="s">
        <v>166</v>
      </c>
      <c r="C29" s="211"/>
      <c r="D29" s="211"/>
      <c r="E29" s="211"/>
      <c r="F29" s="211"/>
      <c r="G29" s="211"/>
      <c r="H29" s="211"/>
      <c r="I29" s="211"/>
      <c r="J29" s="211"/>
      <c r="L29" s="52"/>
      <c r="M29" s="52"/>
      <c r="N29" s="52"/>
      <c r="O29" s="52"/>
      <c r="P29" s="52"/>
      <c r="Q29" s="52"/>
    </row>
    <row r="30" spans="1:17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L30" s="52"/>
      <c r="M30" s="52"/>
      <c r="N30" s="52"/>
      <c r="O30" s="52"/>
      <c r="P30" s="52"/>
      <c r="Q30" s="52"/>
    </row>
    <row r="31" spans="1:17" s="29" customFormat="1" ht="20.25" customHeight="1" thickBot="1" x14ac:dyDescent="0.3">
      <c r="B31" s="69" t="s">
        <v>132</v>
      </c>
      <c r="L31" s="52"/>
      <c r="M31" s="52"/>
      <c r="N31" s="52"/>
      <c r="O31" s="52"/>
      <c r="P31" s="52"/>
      <c r="Q31" s="52"/>
    </row>
    <row r="32" spans="1:17" s="52" customFormat="1" ht="28.5" customHeight="1" thickBot="1" x14ac:dyDescent="0.3">
      <c r="B32" s="195" t="s">
        <v>45</v>
      </c>
      <c r="C32" s="197" t="s">
        <v>128</v>
      </c>
      <c r="D32" s="198"/>
      <c r="E32" s="199"/>
      <c r="F32" s="73"/>
      <c r="G32" s="195" t="s">
        <v>45</v>
      </c>
      <c r="H32" s="197" t="s">
        <v>128</v>
      </c>
      <c r="I32" s="198"/>
      <c r="J32" s="199"/>
    </row>
    <row r="33" spans="2:11" s="52" customFormat="1" ht="15.75" thickBot="1" x14ac:dyDescent="0.3">
      <c r="B33" s="196"/>
      <c r="C33" s="127" t="s">
        <v>2</v>
      </c>
      <c r="D33" s="128" t="s">
        <v>3</v>
      </c>
      <c r="E33" s="129" t="s">
        <v>4</v>
      </c>
      <c r="F33" s="73"/>
      <c r="G33" s="200"/>
      <c r="H33" s="127" t="s">
        <v>2</v>
      </c>
      <c r="I33" s="128" t="s">
        <v>3</v>
      </c>
      <c r="J33" s="129" t="s">
        <v>4</v>
      </c>
    </row>
    <row r="34" spans="2:11" s="52" customFormat="1" x14ac:dyDescent="0.25">
      <c r="B34" s="137" t="s">
        <v>5</v>
      </c>
      <c r="C34" s="38">
        <v>17</v>
      </c>
      <c r="D34" s="38">
        <v>21</v>
      </c>
      <c r="E34" s="37">
        <f t="shared" ref="E34:E51" si="23">SUM(C34:D34)</f>
        <v>38</v>
      </c>
      <c r="F34" s="76"/>
      <c r="G34" s="130" t="s">
        <v>6</v>
      </c>
      <c r="H34" s="40">
        <f>SUM(C34:C35)</f>
        <v>61</v>
      </c>
      <c r="I34" s="37">
        <f>SUM(D34:D35)</f>
        <v>58</v>
      </c>
      <c r="J34" s="37">
        <f t="shared" ref="J34:J37" si="24">SUM(H34:I34)</f>
        <v>119</v>
      </c>
      <c r="K34" s="48"/>
    </row>
    <row r="35" spans="2:11" s="52" customFormat="1" x14ac:dyDescent="0.25">
      <c r="B35" s="138" t="s">
        <v>7</v>
      </c>
      <c r="C35" s="38">
        <v>44</v>
      </c>
      <c r="D35" s="38">
        <v>37</v>
      </c>
      <c r="E35" s="38">
        <f t="shared" si="23"/>
        <v>81</v>
      </c>
      <c r="F35" s="73"/>
      <c r="G35" s="131" t="s">
        <v>8</v>
      </c>
      <c r="H35" s="39">
        <f>SUM(C36:C37)</f>
        <v>174</v>
      </c>
      <c r="I35" s="38">
        <f>SUM(D36:D37)</f>
        <v>155</v>
      </c>
      <c r="J35" s="38">
        <f t="shared" si="24"/>
        <v>329</v>
      </c>
    </row>
    <row r="36" spans="2:11" s="52" customFormat="1" x14ac:dyDescent="0.25">
      <c r="B36" s="137" t="s">
        <v>59</v>
      </c>
      <c r="C36" s="38">
        <v>90</v>
      </c>
      <c r="D36" s="38">
        <v>68</v>
      </c>
      <c r="E36" s="38">
        <f t="shared" si="23"/>
        <v>158</v>
      </c>
      <c r="F36" s="73"/>
      <c r="G36" s="131" t="s">
        <v>10</v>
      </c>
      <c r="H36" s="39">
        <f>SUM(C38:C46)</f>
        <v>795</v>
      </c>
      <c r="I36" s="38">
        <f>SUM(D38:D46)</f>
        <v>630</v>
      </c>
      <c r="J36" s="38">
        <f t="shared" si="24"/>
        <v>1425</v>
      </c>
    </row>
    <row r="37" spans="2:11" s="52" customFormat="1" ht="15.75" thickBot="1" x14ac:dyDescent="0.3">
      <c r="B37" s="137" t="s">
        <v>11</v>
      </c>
      <c r="C37" s="38">
        <v>84</v>
      </c>
      <c r="D37" s="38">
        <v>87</v>
      </c>
      <c r="E37" s="38">
        <f t="shared" si="23"/>
        <v>171</v>
      </c>
      <c r="F37" s="73"/>
      <c r="G37" s="132" t="s">
        <v>12</v>
      </c>
      <c r="H37" s="41">
        <f>SUM(C47:C50)</f>
        <v>256</v>
      </c>
      <c r="I37" s="32">
        <f>SUM(D47:D50)</f>
        <v>269</v>
      </c>
      <c r="J37" s="32">
        <f t="shared" si="24"/>
        <v>525</v>
      </c>
    </row>
    <row r="38" spans="2:11" s="52" customFormat="1" ht="15.75" thickBot="1" x14ac:dyDescent="0.3">
      <c r="B38" s="137" t="s">
        <v>13</v>
      </c>
      <c r="C38" s="38">
        <v>69</v>
      </c>
      <c r="D38" s="38">
        <v>68</v>
      </c>
      <c r="E38" s="38">
        <f t="shared" si="23"/>
        <v>137</v>
      </c>
      <c r="F38" s="73"/>
      <c r="G38" s="132" t="s">
        <v>14</v>
      </c>
      <c r="H38" s="158">
        <f>SUM(H34:H37)</f>
        <v>1286</v>
      </c>
      <c r="I38" s="159">
        <f t="shared" ref="I38:J38" si="25">SUM(I34:I37)</f>
        <v>1112</v>
      </c>
      <c r="J38" s="159">
        <f t="shared" si="25"/>
        <v>2398</v>
      </c>
    </row>
    <row r="39" spans="2:11" s="52" customFormat="1" ht="15.75" thickBot="1" x14ac:dyDescent="0.3">
      <c r="B39" s="137" t="s">
        <v>15</v>
      </c>
      <c r="C39" s="38">
        <v>84</v>
      </c>
      <c r="D39" s="38">
        <v>62</v>
      </c>
      <c r="E39" s="38">
        <f t="shared" si="23"/>
        <v>146</v>
      </c>
      <c r="F39" s="73"/>
      <c r="K39" s="48"/>
    </row>
    <row r="40" spans="2:11" s="52" customFormat="1" x14ac:dyDescent="0.25">
      <c r="B40" s="137" t="s">
        <v>16</v>
      </c>
      <c r="C40" s="38">
        <v>89</v>
      </c>
      <c r="D40" s="38">
        <v>67</v>
      </c>
      <c r="E40" s="38">
        <f>SUM(C40:D40)</f>
        <v>156</v>
      </c>
      <c r="F40" s="73"/>
      <c r="G40" s="133" t="s">
        <v>136</v>
      </c>
      <c r="H40" s="156">
        <v>2</v>
      </c>
      <c r="I40" s="135" t="s">
        <v>60</v>
      </c>
      <c r="J40" s="37">
        <f>SUM(C38:C42)</f>
        <v>420</v>
      </c>
    </row>
    <row r="41" spans="2:11" s="52" customFormat="1" ht="15.75" thickBot="1" x14ac:dyDescent="0.3">
      <c r="B41" s="137" t="s">
        <v>17</v>
      </c>
      <c r="C41" s="38">
        <v>93</v>
      </c>
      <c r="D41" s="38">
        <v>72</v>
      </c>
      <c r="E41" s="38">
        <f t="shared" si="23"/>
        <v>165</v>
      </c>
      <c r="F41" s="73"/>
      <c r="G41" s="134" t="s">
        <v>137</v>
      </c>
      <c r="H41" s="148">
        <v>8</v>
      </c>
      <c r="I41" s="136" t="s">
        <v>61</v>
      </c>
      <c r="J41" s="32">
        <f>SUM(D43:D46)</f>
        <v>304</v>
      </c>
    </row>
    <row r="42" spans="2:11" s="52" customFormat="1" ht="15.75" thickBot="1" x14ac:dyDescent="0.3">
      <c r="B42" s="137" t="s">
        <v>18</v>
      </c>
      <c r="C42" s="38">
        <v>85</v>
      </c>
      <c r="D42" s="38">
        <v>57</v>
      </c>
      <c r="E42" s="38">
        <f t="shared" si="23"/>
        <v>142</v>
      </c>
      <c r="F42" s="73"/>
      <c r="G42" s="134" t="s">
        <v>138</v>
      </c>
      <c r="H42" s="148">
        <v>11</v>
      </c>
      <c r="I42" s="55"/>
      <c r="J42" s="48"/>
    </row>
    <row r="43" spans="2:11" s="52" customFormat="1" x14ac:dyDescent="0.25">
      <c r="B43" s="137" t="s">
        <v>19</v>
      </c>
      <c r="C43" s="38">
        <v>77</v>
      </c>
      <c r="D43" s="38">
        <v>75</v>
      </c>
      <c r="E43" s="38">
        <f t="shared" si="23"/>
        <v>152</v>
      </c>
      <c r="F43" s="73"/>
      <c r="G43" s="134" t="s">
        <v>87</v>
      </c>
      <c r="H43" s="148">
        <v>8</v>
      </c>
      <c r="I43" s="135" t="s">
        <v>139</v>
      </c>
      <c r="J43" s="100">
        <f>+H47+H48+H49+E36+E37</f>
        <v>380</v>
      </c>
    </row>
    <row r="44" spans="2:11" s="52" customFormat="1" ht="15.75" thickBot="1" x14ac:dyDescent="0.3">
      <c r="B44" s="137" t="s">
        <v>20</v>
      </c>
      <c r="C44" s="38">
        <v>95</v>
      </c>
      <c r="D44" s="38">
        <v>81</v>
      </c>
      <c r="E44" s="38">
        <f t="shared" si="23"/>
        <v>176</v>
      </c>
      <c r="F44" s="73"/>
      <c r="G44" s="134" t="s">
        <v>88</v>
      </c>
      <c r="H44" s="148">
        <v>9</v>
      </c>
      <c r="I44" s="136" t="s">
        <v>63</v>
      </c>
      <c r="J44" s="101">
        <f>SUM(E34:E37)</f>
        <v>448</v>
      </c>
    </row>
    <row r="45" spans="2:11" s="52" customFormat="1" x14ac:dyDescent="0.25">
      <c r="B45" s="137" t="s">
        <v>21</v>
      </c>
      <c r="C45" s="38">
        <v>108</v>
      </c>
      <c r="D45" s="38">
        <v>76</v>
      </c>
      <c r="E45" s="38">
        <f t="shared" si="23"/>
        <v>184</v>
      </c>
      <c r="F45" s="73"/>
      <c r="G45" s="134" t="s">
        <v>142</v>
      </c>
      <c r="H45" s="148">
        <v>15</v>
      </c>
    </row>
    <row r="46" spans="2:11" s="52" customFormat="1" x14ac:dyDescent="0.25">
      <c r="B46" s="137" t="s">
        <v>22</v>
      </c>
      <c r="C46" s="38">
        <v>95</v>
      </c>
      <c r="D46" s="38">
        <v>72</v>
      </c>
      <c r="E46" s="38">
        <f t="shared" si="23"/>
        <v>167</v>
      </c>
      <c r="F46" s="73"/>
      <c r="G46" s="134" t="s">
        <v>57</v>
      </c>
      <c r="H46" s="148">
        <v>15</v>
      </c>
    </row>
    <row r="47" spans="2:11" s="52" customFormat="1" x14ac:dyDescent="0.25">
      <c r="B47" s="137" t="s">
        <v>23</v>
      </c>
      <c r="C47" s="38">
        <v>86</v>
      </c>
      <c r="D47" s="38">
        <v>89</v>
      </c>
      <c r="E47" s="38">
        <f t="shared" si="23"/>
        <v>175</v>
      </c>
      <c r="F47" s="73"/>
      <c r="G47" s="134" t="s">
        <v>141</v>
      </c>
      <c r="H47" s="148">
        <v>11</v>
      </c>
    </row>
    <row r="48" spans="2:11" s="52" customFormat="1" x14ac:dyDescent="0.25">
      <c r="B48" s="137" t="s">
        <v>24</v>
      </c>
      <c r="C48" s="38">
        <v>49</v>
      </c>
      <c r="D48" s="38">
        <v>56</v>
      </c>
      <c r="E48" s="38">
        <f t="shared" si="23"/>
        <v>105</v>
      </c>
      <c r="F48" s="73"/>
      <c r="G48" s="134" t="s">
        <v>143</v>
      </c>
      <c r="H48" s="148">
        <v>13</v>
      </c>
    </row>
    <row r="49" spans="2:11" s="52" customFormat="1" x14ac:dyDescent="0.25">
      <c r="B49" s="137" t="s">
        <v>25</v>
      </c>
      <c r="C49" s="38">
        <v>60</v>
      </c>
      <c r="D49" s="38">
        <v>51</v>
      </c>
      <c r="E49" s="38">
        <f t="shared" si="23"/>
        <v>111</v>
      </c>
      <c r="F49" s="73"/>
      <c r="G49" s="134" t="s">
        <v>144</v>
      </c>
      <c r="H49" s="148">
        <v>27</v>
      </c>
    </row>
    <row r="50" spans="2:11" s="52" customFormat="1" x14ac:dyDescent="0.25">
      <c r="B50" s="137" t="s">
        <v>26</v>
      </c>
      <c r="C50" s="38">
        <v>61</v>
      </c>
      <c r="D50" s="38">
        <v>73</v>
      </c>
      <c r="E50" s="38">
        <f t="shared" si="23"/>
        <v>134</v>
      </c>
      <c r="F50" s="73"/>
      <c r="G50" s="134" t="s">
        <v>58</v>
      </c>
      <c r="H50" s="148">
        <v>33</v>
      </c>
    </row>
    <row r="51" spans="2:11" s="52" customFormat="1" ht="15.75" thickBot="1" x14ac:dyDescent="0.3">
      <c r="B51" s="137" t="s">
        <v>95</v>
      </c>
      <c r="C51" s="38">
        <f>1+3</f>
        <v>4</v>
      </c>
      <c r="D51" s="38">
        <v>2</v>
      </c>
      <c r="E51" s="38">
        <f t="shared" si="23"/>
        <v>6</v>
      </c>
      <c r="F51" s="73"/>
      <c r="G51" s="155" t="s">
        <v>62</v>
      </c>
      <c r="H51" s="157">
        <v>35</v>
      </c>
      <c r="I51" s="73"/>
    </row>
    <row r="52" spans="2:11" s="52" customFormat="1" ht="15.75" thickBot="1" x14ac:dyDescent="0.3">
      <c r="B52" s="139" t="s">
        <v>14</v>
      </c>
      <c r="C52" s="140">
        <f>SUM(C34:C51)</f>
        <v>1290</v>
      </c>
      <c r="D52" s="140">
        <f>SUM(D34:D51)</f>
        <v>1114</v>
      </c>
      <c r="E52" s="140">
        <f>SUM(E34:E51)</f>
        <v>2404</v>
      </c>
      <c r="F52" s="73"/>
      <c r="G52" s="73"/>
      <c r="H52" s="73"/>
    </row>
    <row r="54" spans="2:11" s="29" customFormat="1" ht="20.25" customHeight="1" thickBot="1" x14ac:dyDescent="0.3">
      <c r="B54" s="69" t="s">
        <v>133</v>
      </c>
    </row>
    <row r="55" spans="2:11" s="52" customFormat="1" ht="28.5" customHeight="1" thickBot="1" x14ac:dyDescent="0.3">
      <c r="B55" s="195" t="s">
        <v>45</v>
      </c>
      <c r="C55" s="197" t="s">
        <v>129</v>
      </c>
      <c r="D55" s="198"/>
      <c r="E55" s="199"/>
      <c r="F55" s="73"/>
      <c r="G55" s="195" t="s">
        <v>45</v>
      </c>
      <c r="H55" s="197" t="s">
        <v>129</v>
      </c>
      <c r="I55" s="198"/>
      <c r="J55" s="199"/>
    </row>
    <row r="56" spans="2:11" s="52" customFormat="1" ht="15.75" thickBot="1" x14ac:dyDescent="0.3">
      <c r="B56" s="196"/>
      <c r="C56" s="127" t="s">
        <v>2</v>
      </c>
      <c r="D56" s="128" t="s">
        <v>3</v>
      </c>
      <c r="E56" s="129" t="s">
        <v>4</v>
      </c>
      <c r="F56" s="73"/>
      <c r="G56" s="200"/>
      <c r="H56" s="127" t="s">
        <v>2</v>
      </c>
      <c r="I56" s="128" t="s">
        <v>3</v>
      </c>
      <c r="J56" s="129" t="s">
        <v>4</v>
      </c>
    </row>
    <row r="57" spans="2:11" s="52" customFormat="1" x14ac:dyDescent="0.25">
      <c r="B57" s="137" t="s">
        <v>5</v>
      </c>
      <c r="C57" s="38">
        <v>228</v>
      </c>
      <c r="D57" s="38">
        <v>251</v>
      </c>
      <c r="E57" s="37">
        <f t="shared" ref="E57:E62" si="26">SUM(C57:D57)</f>
        <v>479</v>
      </c>
      <c r="F57" s="76"/>
      <c r="G57" s="130" t="s">
        <v>6</v>
      </c>
      <c r="H57" s="40">
        <f>SUM(C57:C58)</f>
        <v>524</v>
      </c>
      <c r="I57" s="37">
        <f>SUM(D57:D58)</f>
        <v>530</v>
      </c>
      <c r="J57" s="37">
        <f t="shared" ref="J57:J60" si="27">SUM(H57:I57)</f>
        <v>1054</v>
      </c>
      <c r="K57" s="48"/>
    </row>
    <row r="58" spans="2:11" s="52" customFormat="1" x14ac:dyDescent="0.25">
      <c r="B58" s="138" t="s">
        <v>7</v>
      </c>
      <c r="C58" s="38">
        <v>296</v>
      </c>
      <c r="D58" s="38">
        <v>279</v>
      </c>
      <c r="E58" s="38">
        <f t="shared" si="26"/>
        <v>575</v>
      </c>
      <c r="F58" s="73"/>
      <c r="G58" s="131" t="s">
        <v>8</v>
      </c>
      <c r="H58" s="39">
        <f>SUM(C59:C60)</f>
        <v>710</v>
      </c>
      <c r="I58" s="38">
        <f>SUM(D59:D60)</f>
        <v>735</v>
      </c>
      <c r="J58" s="38">
        <f t="shared" si="27"/>
        <v>1445</v>
      </c>
    </row>
    <row r="59" spans="2:11" s="52" customFormat="1" x14ac:dyDescent="0.25">
      <c r="B59" s="137" t="s">
        <v>59</v>
      </c>
      <c r="C59" s="38">
        <v>352</v>
      </c>
      <c r="D59" s="38">
        <v>369</v>
      </c>
      <c r="E59" s="38">
        <f t="shared" si="26"/>
        <v>721</v>
      </c>
      <c r="F59" s="73"/>
      <c r="G59" s="131" t="s">
        <v>10</v>
      </c>
      <c r="H59" s="39">
        <f>SUM(C61:C69)</f>
        <v>3353</v>
      </c>
      <c r="I59" s="38">
        <f>SUM(D61:D69)</f>
        <v>3346</v>
      </c>
      <c r="J59" s="38">
        <f t="shared" si="27"/>
        <v>6699</v>
      </c>
    </row>
    <row r="60" spans="2:11" s="52" customFormat="1" ht="15.75" thickBot="1" x14ac:dyDescent="0.3">
      <c r="B60" s="137" t="s">
        <v>11</v>
      </c>
      <c r="C60" s="38">
        <v>358</v>
      </c>
      <c r="D60" s="38">
        <v>366</v>
      </c>
      <c r="E60" s="38">
        <f t="shared" si="26"/>
        <v>724</v>
      </c>
      <c r="F60" s="73"/>
      <c r="G60" s="132" t="s">
        <v>12</v>
      </c>
      <c r="H60" s="41">
        <f>SUM(C70:C73)</f>
        <v>768</v>
      </c>
      <c r="I60" s="32">
        <f>SUM(D70:D73)</f>
        <v>929</v>
      </c>
      <c r="J60" s="32">
        <f t="shared" si="27"/>
        <v>1697</v>
      </c>
    </row>
    <row r="61" spans="2:11" s="52" customFormat="1" ht="15.75" thickBot="1" x14ac:dyDescent="0.3">
      <c r="B61" s="137" t="s">
        <v>13</v>
      </c>
      <c r="C61" s="38">
        <v>364</v>
      </c>
      <c r="D61" s="38">
        <v>365</v>
      </c>
      <c r="E61" s="38">
        <f t="shared" si="26"/>
        <v>729</v>
      </c>
      <c r="F61" s="73"/>
      <c r="G61" s="132" t="s">
        <v>14</v>
      </c>
      <c r="H61" s="158">
        <f>SUM(H57:H60)</f>
        <v>5355</v>
      </c>
      <c r="I61" s="159">
        <f t="shared" ref="I61:J61" si="28">SUM(I57:I60)</f>
        <v>5540</v>
      </c>
      <c r="J61" s="159">
        <f t="shared" si="28"/>
        <v>10895</v>
      </c>
    </row>
    <row r="62" spans="2:11" s="52" customFormat="1" ht="15.75" thickBot="1" x14ac:dyDescent="0.3">
      <c r="B62" s="137" t="s">
        <v>15</v>
      </c>
      <c r="C62" s="38">
        <v>429</v>
      </c>
      <c r="D62" s="38">
        <v>399</v>
      </c>
      <c r="E62" s="38">
        <f t="shared" si="26"/>
        <v>828</v>
      </c>
      <c r="F62" s="73"/>
      <c r="K62" s="48"/>
    </row>
    <row r="63" spans="2:11" s="52" customFormat="1" x14ac:dyDescent="0.25">
      <c r="B63" s="137" t="s">
        <v>16</v>
      </c>
      <c r="C63" s="38">
        <v>461</v>
      </c>
      <c r="D63" s="38">
        <v>437</v>
      </c>
      <c r="E63" s="38">
        <f>SUM(C63:D63)</f>
        <v>898</v>
      </c>
      <c r="F63" s="73"/>
      <c r="G63" s="133" t="s">
        <v>136</v>
      </c>
      <c r="H63" s="156">
        <v>70</v>
      </c>
      <c r="I63" s="135" t="s">
        <v>60</v>
      </c>
      <c r="J63" s="37">
        <f>SUM(C61:C65)</f>
        <v>1961</v>
      </c>
    </row>
    <row r="64" spans="2:11" s="52" customFormat="1" ht="15.75" thickBot="1" x14ac:dyDescent="0.3">
      <c r="B64" s="137" t="s">
        <v>17</v>
      </c>
      <c r="C64" s="38">
        <v>354</v>
      </c>
      <c r="D64" s="38">
        <v>396</v>
      </c>
      <c r="E64" s="38">
        <f t="shared" ref="E64:E74" si="29">SUM(C64:D64)</f>
        <v>750</v>
      </c>
      <c r="F64" s="73"/>
      <c r="G64" s="134" t="s">
        <v>137</v>
      </c>
      <c r="H64" s="148">
        <v>105</v>
      </c>
      <c r="I64" s="136" t="s">
        <v>61</v>
      </c>
      <c r="J64" s="32">
        <f>SUM(D66:D69)</f>
        <v>1400</v>
      </c>
    </row>
    <row r="65" spans="2:11" s="52" customFormat="1" ht="15.75" thickBot="1" x14ac:dyDescent="0.3">
      <c r="B65" s="137" t="s">
        <v>18</v>
      </c>
      <c r="C65" s="38">
        <v>353</v>
      </c>
      <c r="D65" s="38">
        <v>349</v>
      </c>
      <c r="E65" s="38">
        <f t="shared" si="29"/>
        <v>702</v>
      </c>
      <c r="F65" s="73"/>
      <c r="G65" s="134" t="s">
        <v>138</v>
      </c>
      <c r="H65" s="148">
        <v>96</v>
      </c>
      <c r="I65" s="55"/>
      <c r="J65" s="48"/>
    </row>
    <row r="66" spans="2:11" s="52" customFormat="1" x14ac:dyDescent="0.25">
      <c r="B66" s="137" t="s">
        <v>19</v>
      </c>
      <c r="C66" s="38">
        <v>330</v>
      </c>
      <c r="D66" s="38">
        <v>324</v>
      </c>
      <c r="E66" s="38">
        <f t="shared" si="29"/>
        <v>654</v>
      </c>
      <c r="F66" s="73"/>
      <c r="G66" s="134" t="s">
        <v>87</v>
      </c>
      <c r="H66" s="148">
        <v>98</v>
      </c>
      <c r="I66" s="135" t="s">
        <v>139</v>
      </c>
      <c r="J66" s="100">
        <f>+H70+H71+H72+E59+E60</f>
        <v>1783</v>
      </c>
    </row>
    <row r="67" spans="2:11" s="52" customFormat="1" ht="15.75" thickBot="1" x14ac:dyDescent="0.3">
      <c r="B67" s="137" t="s">
        <v>20</v>
      </c>
      <c r="C67" s="38">
        <v>342</v>
      </c>
      <c r="D67" s="38">
        <v>337</v>
      </c>
      <c r="E67" s="38">
        <f t="shared" si="29"/>
        <v>679</v>
      </c>
      <c r="F67" s="73"/>
      <c r="G67" s="134" t="s">
        <v>88</v>
      </c>
      <c r="H67" s="148">
        <v>110</v>
      </c>
      <c r="I67" s="136" t="s">
        <v>63</v>
      </c>
      <c r="J67" s="101">
        <f>SUM(E57:E60)</f>
        <v>2499</v>
      </c>
    </row>
    <row r="68" spans="2:11" s="52" customFormat="1" x14ac:dyDescent="0.25">
      <c r="B68" s="137" t="s">
        <v>21</v>
      </c>
      <c r="C68" s="38">
        <v>383</v>
      </c>
      <c r="D68" s="38">
        <v>408</v>
      </c>
      <c r="E68" s="38">
        <f t="shared" si="29"/>
        <v>791</v>
      </c>
      <c r="F68" s="73"/>
      <c r="G68" s="134" t="s">
        <v>142</v>
      </c>
      <c r="H68" s="148">
        <v>113</v>
      </c>
    </row>
    <row r="69" spans="2:11" s="52" customFormat="1" x14ac:dyDescent="0.25">
      <c r="B69" s="137" t="s">
        <v>22</v>
      </c>
      <c r="C69" s="38">
        <v>337</v>
      </c>
      <c r="D69" s="38">
        <v>331</v>
      </c>
      <c r="E69" s="38">
        <f t="shared" si="29"/>
        <v>668</v>
      </c>
      <c r="F69" s="73"/>
      <c r="G69" s="134" t="s">
        <v>57</v>
      </c>
      <c r="H69" s="148">
        <v>124</v>
      </c>
    </row>
    <row r="70" spans="2:11" s="52" customFormat="1" x14ac:dyDescent="0.25">
      <c r="B70" s="137" t="s">
        <v>23</v>
      </c>
      <c r="C70" s="38">
        <v>268</v>
      </c>
      <c r="D70" s="38">
        <v>270</v>
      </c>
      <c r="E70" s="38">
        <f t="shared" si="29"/>
        <v>538</v>
      </c>
      <c r="F70" s="73"/>
      <c r="G70" s="134" t="s">
        <v>141</v>
      </c>
      <c r="H70" s="148">
        <v>102</v>
      </c>
    </row>
    <row r="71" spans="2:11" s="52" customFormat="1" x14ac:dyDescent="0.25">
      <c r="B71" s="137" t="s">
        <v>24</v>
      </c>
      <c r="C71" s="38">
        <v>206</v>
      </c>
      <c r="D71" s="38">
        <v>245</v>
      </c>
      <c r="E71" s="38">
        <f t="shared" si="29"/>
        <v>451</v>
      </c>
      <c r="F71" s="73"/>
      <c r="G71" s="134" t="s">
        <v>143</v>
      </c>
      <c r="H71" s="148">
        <v>119</v>
      </c>
    </row>
    <row r="72" spans="2:11" s="52" customFormat="1" x14ac:dyDescent="0.25">
      <c r="B72" s="137" t="s">
        <v>25</v>
      </c>
      <c r="C72" s="38">
        <v>145</v>
      </c>
      <c r="D72" s="38">
        <v>181</v>
      </c>
      <c r="E72" s="38">
        <f t="shared" si="29"/>
        <v>326</v>
      </c>
      <c r="F72" s="73"/>
      <c r="G72" s="134" t="s">
        <v>144</v>
      </c>
      <c r="H72" s="148">
        <v>117</v>
      </c>
    </row>
    <row r="73" spans="2:11" s="52" customFormat="1" x14ac:dyDescent="0.25">
      <c r="B73" s="137" t="s">
        <v>26</v>
      </c>
      <c r="C73" s="38">
        <v>149</v>
      </c>
      <c r="D73" s="38">
        <v>233</v>
      </c>
      <c r="E73" s="38">
        <f t="shared" si="29"/>
        <v>382</v>
      </c>
      <c r="F73" s="73"/>
      <c r="G73" s="134" t="s">
        <v>58</v>
      </c>
      <c r="H73" s="148">
        <v>137</v>
      </c>
    </row>
    <row r="74" spans="2:11" s="52" customFormat="1" ht="15.75" thickBot="1" x14ac:dyDescent="0.3">
      <c r="B74" s="137" t="s">
        <v>95</v>
      </c>
      <c r="C74" s="38">
        <v>0</v>
      </c>
      <c r="D74" s="38">
        <v>0</v>
      </c>
      <c r="E74" s="38">
        <f t="shared" si="29"/>
        <v>0</v>
      </c>
      <c r="F74" s="73"/>
      <c r="G74" s="155" t="s">
        <v>62</v>
      </c>
      <c r="H74" s="157">
        <v>144</v>
      </c>
      <c r="I74" s="73"/>
    </row>
    <row r="75" spans="2:11" s="52" customFormat="1" ht="15.75" thickBot="1" x14ac:dyDescent="0.3">
      <c r="B75" s="139" t="s">
        <v>14</v>
      </c>
      <c r="C75" s="140">
        <f>SUM(C57:C74)</f>
        <v>5355</v>
      </c>
      <c r="D75" s="140">
        <f>SUM(D57:D74)</f>
        <v>5540</v>
      </c>
      <c r="E75" s="140">
        <f>SUM(E57:E74)</f>
        <v>10895</v>
      </c>
      <c r="F75" s="73"/>
      <c r="G75" s="73"/>
      <c r="H75" s="73"/>
    </row>
    <row r="77" spans="2:11" s="29" customFormat="1" ht="20.25" customHeight="1" thickBot="1" x14ac:dyDescent="0.3">
      <c r="B77" s="69" t="s">
        <v>134</v>
      </c>
    </row>
    <row r="78" spans="2:11" s="52" customFormat="1" ht="28.5" customHeight="1" thickBot="1" x14ac:dyDescent="0.3">
      <c r="B78" s="195" t="s">
        <v>45</v>
      </c>
      <c r="C78" s="197" t="s">
        <v>130</v>
      </c>
      <c r="D78" s="198"/>
      <c r="E78" s="199"/>
      <c r="F78" s="73"/>
      <c r="G78" s="195" t="s">
        <v>45</v>
      </c>
      <c r="H78" s="197" t="s">
        <v>130</v>
      </c>
      <c r="I78" s="198"/>
      <c r="J78" s="199"/>
    </row>
    <row r="79" spans="2:11" s="52" customFormat="1" ht="15.75" thickBot="1" x14ac:dyDescent="0.3">
      <c r="B79" s="196"/>
      <c r="C79" s="127" t="s">
        <v>2</v>
      </c>
      <c r="D79" s="128" t="s">
        <v>3</v>
      </c>
      <c r="E79" s="129" t="s">
        <v>4</v>
      </c>
      <c r="F79" s="73"/>
      <c r="G79" s="200"/>
      <c r="H79" s="127" t="s">
        <v>2</v>
      </c>
      <c r="I79" s="128" t="s">
        <v>3</v>
      </c>
      <c r="J79" s="129" t="s">
        <v>4</v>
      </c>
    </row>
    <row r="80" spans="2:11" s="52" customFormat="1" x14ac:dyDescent="0.25">
      <c r="B80" s="137" t="s">
        <v>5</v>
      </c>
      <c r="C80" s="38">
        <v>3</v>
      </c>
      <c r="D80" s="38">
        <v>6</v>
      </c>
      <c r="E80" s="37">
        <f t="shared" ref="E80:E85" si="30">SUM(C80:D80)</f>
        <v>9</v>
      </c>
      <c r="F80" s="76"/>
      <c r="G80" s="130" t="s">
        <v>6</v>
      </c>
      <c r="H80" s="40">
        <f>SUM(C80:C81)</f>
        <v>16</v>
      </c>
      <c r="I80" s="37">
        <f>SUM(D80:D81)</f>
        <v>20</v>
      </c>
      <c r="J80" s="37">
        <f t="shared" ref="J80:J83" si="31">SUM(H80:I80)</f>
        <v>36</v>
      </c>
      <c r="K80" s="48"/>
    </row>
    <row r="81" spans="2:11" s="52" customFormat="1" x14ac:dyDescent="0.25">
      <c r="B81" s="138" t="s">
        <v>7</v>
      </c>
      <c r="C81" s="38">
        <v>13</v>
      </c>
      <c r="D81" s="38">
        <v>14</v>
      </c>
      <c r="E81" s="38">
        <f t="shared" si="30"/>
        <v>27</v>
      </c>
      <c r="F81" s="73"/>
      <c r="G81" s="131" t="s">
        <v>8</v>
      </c>
      <c r="H81" s="39">
        <f>SUM(C82:C83)</f>
        <v>46</v>
      </c>
      <c r="I81" s="38">
        <f>SUM(D82:D83)</f>
        <v>32</v>
      </c>
      <c r="J81" s="38">
        <f t="shared" si="31"/>
        <v>78</v>
      </c>
    </row>
    <row r="82" spans="2:11" s="52" customFormat="1" x14ac:dyDescent="0.25">
      <c r="B82" s="137" t="s">
        <v>59</v>
      </c>
      <c r="C82" s="38">
        <v>20</v>
      </c>
      <c r="D82" s="38">
        <v>21</v>
      </c>
      <c r="E82" s="38">
        <f t="shared" si="30"/>
        <v>41</v>
      </c>
      <c r="F82" s="73"/>
      <c r="G82" s="131" t="s">
        <v>10</v>
      </c>
      <c r="H82" s="39">
        <f>SUM(C84:C92)</f>
        <v>207</v>
      </c>
      <c r="I82" s="38">
        <f>SUM(D84:D92)</f>
        <v>200</v>
      </c>
      <c r="J82" s="38">
        <f t="shared" si="31"/>
        <v>407</v>
      </c>
    </row>
    <row r="83" spans="2:11" s="52" customFormat="1" ht="15.75" thickBot="1" x14ac:dyDescent="0.3">
      <c r="B83" s="137" t="s">
        <v>11</v>
      </c>
      <c r="C83" s="38">
        <v>26</v>
      </c>
      <c r="D83" s="38">
        <v>11</v>
      </c>
      <c r="E83" s="38">
        <f t="shared" si="30"/>
        <v>37</v>
      </c>
      <c r="F83" s="73"/>
      <c r="G83" s="132" t="s">
        <v>12</v>
      </c>
      <c r="H83" s="41">
        <f>SUM(C93:C96)</f>
        <v>94</v>
      </c>
      <c r="I83" s="32">
        <f>SUM(D93:D96)</f>
        <v>102</v>
      </c>
      <c r="J83" s="32">
        <f t="shared" si="31"/>
        <v>196</v>
      </c>
    </row>
    <row r="84" spans="2:11" s="52" customFormat="1" ht="15.75" thickBot="1" x14ac:dyDescent="0.3">
      <c r="B84" s="137" t="s">
        <v>13</v>
      </c>
      <c r="C84" s="38">
        <v>19</v>
      </c>
      <c r="D84" s="38">
        <v>20</v>
      </c>
      <c r="E84" s="38">
        <f t="shared" si="30"/>
        <v>39</v>
      </c>
      <c r="F84" s="73"/>
      <c r="G84" s="132" t="s">
        <v>14</v>
      </c>
      <c r="H84" s="158">
        <f>SUM(H80:H83)</f>
        <v>363</v>
      </c>
      <c r="I84" s="159">
        <f t="shared" ref="I84:J84" si="32">SUM(I80:I83)</f>
        <v>354</v>
      </c>
      <c r="J84" s="159">
        <f t="shared" si="32"/>
        <v>717</v>
      </c>
    </row>
    <row r="85" spans="2:11" s="52" customFormat="1" ht="15.75" thickBot="1" x14ac:dyDescent="0.3">
      <c r="B85" s="137" t="s">
        <v>15</v>
      </c>
      <c r="C85" s="38">
        <v>16</v>
      </c>
      <c r="D85" s="38">
        <v>9</v>
      </c>
      <c r="E85" s="38">
        <f t="shared" si="30"/>
        <v>25</v>
      </c>
      <c r="F85" s="73"/>
      <c r="K85" s="48"/>
    </row>
    <row r="86" spans="2:11" s="52" customFormat="1" x14ac:dyDescent="0.25">
      <c r="B86" s="137" t="s">
        <v>16</v>
      </c>
      <c r="C86" s="38">
        <v>19</v>
      </c>
      <c r="D86" s="38">
        <v>17</v>
      </c>
      <c r="E86" s="38">
        <f>SUM(C86:D86)</f>
        <v>36</v>
      </c>
      <c r="F86" s="73"/>
      <c r="G86" s="133" t="s">
        <v>136</v>
      </c>
      <c r="H86" s="156">
        <v>0</v>
      </c>
      <c r="I86" s="135" t="s">
        <v>60</v>
      </c>
      <c r="J86" s="37">
        <f>SUM(C84:C88)</f>
        <v>92</v>
      </c>
    </row>
    <row r="87" spans="2:11" s="52" customFormat="1" ht="15.75" thickBot="1" x14ac:dyDescent="0.3">
      <c r="B87" s="137" t="s">
        <v>17</v>
      </c>
      <c r="C87" s="38">
        <v>17</v>
      </c>
      <c r="D87" s="38">
        <v>18</v>
      </c>
      <c r="E87" s="38">
        <f t="shared" ref="E87:E97" si="33">SUM(C87:D87)</f>
        <v>35</v>
      </c>
      <c r="F87" s="73"/>
      <c r="G87" s="134" t="s">
        <v>137</v>
      </c>
      <c r="H87" s="148">
        <v>1</v>
      </c>
      <c r="I87" s="136" t="s">
        <v>61</v>
      </c>
      <c r="J87" s="32">
        <f>SUM(D89:D92)</f>
        <v>115</v>
      </c>
    </row>
    <row r="88" spans="2:11" s="52" customFormat="1" ht="15.75" thickBot="1" x14ac:dyDescent="0.3">
      <c r="B88" s="137" t="s">
        <v>18</v>
      </c>
      <c r="C88" s="38">
        <v>21</v>
      </c>
      <c r="D88" s="38">
        <v>21</v>
      </c>
      <c r="E88" s="38">
        <f t="shared" si="33"/>
        <v>42</v>
      </c>
      <c r="F88" s="73"/>
      <c r="G88" s="134" t="s">
        <v>138</v>
      </c>
      <c r="H88" s="148">
        <v>3</v>
      </c>
      <c r="I88" s="55"/>
      <c r="J88" s="48"/>
    </row>
    <row r="89" spans="2:11" s="52" customFormat="1" x14ac:dyDescent="0.25">
      <c r="B89" s="137" t="s">
        <v>19</v>
      </c>
      <c r="C89" s="38">
        <v>22</v>
      </c>
      <c r="D89" s="38">
        <v>14</v>
      </c>
      <c r="E89" s="38">
        <f t="shared" si="33"/>
        <v>36</v>
      </c>
      <c r="F89" s="73"/>
      <c r="G89" s="134" t="s">
        <v>87</v>
      </c>
      <c r="H89" s="148">
        <v>2</v>
      </c>
      <c r="I89" s="135" t="s">
        <v>139</v>
      </c>
      <c r="J89" s="100">
        <f>+H94+H95+H96+E82+E83</f>
        <v>100</v>
      </c>
    </row>
    <row r="90" spans="2:11" s="52" customFormat="1" ht="15.75" thickBot="1" x14ac:dyDescent="0.3">
      <c r="B90" s="137" t="s">
        <v>20</v>
      </c>
      <c r="C90" s="38">
        <v>22</v>
      </c>
      <c r="D90" s="38">
        <v>33</v>
      </c>
      <c r="E90" s="38">
        <f t="shared" si="33"/>
        <v>55</v>
      </c>
      <c r="F90" s="73"/>
      <c r="G90" s="134" t="s">
        <v>88</v>
      </c>
      <c r="H90" s="148">
        <v>3</v>
      </c>
      <c r="I90" s="136" t="s">
        <v>63</v>
      </c>
      <c r="J90" s="101">
        <f>SUM(E80:E83)</f>
        <v>114</v>
      </c>
    </row>
    <row r="91" spans="2:11" s="52" customFormat="1" x14ac:dyDescent="0.25">
      <c r="B91" s="137" t="s">
        <v>21</v>
      </c>
      <c r="C91" s="38">
        <v>41</v>
      </c>
      <c r="D91" s="38">
        <v>33</v>
      </c>
      <c r="E91" s="38">
        <f t="shared" si="33"/>
        <v>74</v>
      </c>
      <c r="F91" s="73"/>
      <c r="G91" s="134" t="s">
        <v>142</v>
      </c>
      <c r="H91" s="148">
        <v>1</v>
      </c>
    </row>
    <row r="92" spans="2:11" s="52" customFormat="1" x14ac:dyDescent="0.25">
      <c r="B92" s="137" t="s">
        <v>22</v>
      </c>
      <c r="C92" s="38">
        <v>30</v>
      </c>
      <c r="D92" s="38">
        <v>35</v>
      </c>
      <c r="E92" s="38">
        <f t="shared" si="33"/>
        <v>65</v>
      </c>
      <c r="F92" s="73"/>
      <c r="G92" s="134" t="s">
        <v>57</v>
      </c>
      <c r="H92" s="148">
        <v>4</v>
      </c>
    </row>
    <row r="93" spans="2:11" s="52" customFormat="1" x14ac:dyDescent="0.25">
      <c r="B93" s="137" t="s">
        <v>23</v>
      </c>
      <c r="C93" s="38">
        <v>26</v>
      </c>
      <c r="D93" s="38">
        <v>38</v>
      </c>
      <c r="E93" s="38">
        <f t="shared" si="33"/>
        <v>64</v>
      </c>
      <c r="F93" s="73"/>
      <c r="G93" s="134" t="s">
        <v>141</v>
      </c>
      <c r="H93" s="148">
        <v>6</v>
      </c>
    </row>
    <row r="94" spans="2:11" s="52" customFormat="1" x14ac:dyDescent="0.25">
      <c r="B94" s="137" t="s">
        <v>24</v>
      </c>
      <c r="C94" s="38">
        <v>23</v>
      </c>
      <c r="D94" s="38">
        <v>14</v>
      </c>
      <c r="E94" s="38">
        <f t="shared" si="33"/>
        <v>37</v>
      </c>
      <c r="F94" s="73"/>
      <c r="G94" s="134" t="s">
        <v>143</v>
      </c>
      <c r="H94" s="148">
        <v>8</v>
      </c>
    </row>
    <row r="95" spans="2:11" s="52" customFormat="1" x14ac:dyDescent="0.25">
      <c r="B95" s="137" t="s">
        <v>25</v>
      </c>
      <c r="C95" s="38">
        <v>20</v>
      </c>
      <c r="D95" s="38">
        <v>24</v>
      </c>
      <c r="E95" s="38">
        <f t="shared" si="33"/>
        <v>44</v>
      </c>
      <c r="F95" s="73"/>
      <c r="G95" s="134" t="s">
        <v>144</v>
      </c>
      <c r="H95" s="148">
        <v>8</v>
      </c>
    </row>
    <row r="96" spans="2:11" s="52" customFormat="1" x14ac:dyDescent="0.25">
      <c r="B96" s="137" t="s">
        <v>26</v>
      </c>
      <c r="C96" s="38">
        <v>25</v>
      </c>
      <c r="D96" s="38">
        <v>26</v>
      </c>
      <c r="E96" s="38">
        <f t="shared" si="33"/>
        <v>51</v>
      </c>
      <c r="F96" s="73"/>
      <c r="G96" s="134" t="s">
        <v>58</v>
      </c>
      <c r="H96" s="148">
        <v>6</v>
      </c>
    </row>
    <row r="97" spans="2:11" s="52" customFormat="1" ht="15.75" thickBot="1" x14ac:dyDescent="0.3">
      <c r="B97" s="137" t="s">
        <v>95</v>
      </c>
      <c r="C97" s="38">
        <v>0</v>
      </c>
      <c r="D97" s="38">
        <v>0</v>
      </c>
      <c r="E97" s="38">
        <f t="shared" si="33"/>
        <v>0</v>
      </c>
      <c r="F97" s="73"/>
      <c r="G97" s="155" t="s">
        <v>62</v>
      </c>
      <c r="H97" s="157">
        <v>14</v>
      </c>
      <c r="I97" s="73"/>
    </row>
    <row r="98" spans="2:11" s="52" customFormat="1" ht="15.75" thickBot="1" x14ac:dyDescent="0.3">
      <c r="B98" s="139" t="s">
        <v>14</v>
      </c>
      <c r="C98" s="140">
        <f>SUM(C80:C97)</f>
        <v>363</v>
      </c>
      <c r="D98" s="140">
        <f>SUM(D80:D97)</f>
        <v>354</v>
      </c>
      <c r="E98" s="140">
        <f>SUM(E80:E97)</f>
        <v>717</v>
      </c>
      <c r="F98" s="73"/>
      <c r="G98" s="73"/>
      <c r="H98" s="73"/>
    </row>
    <row r="100" spans="2:11" s="29" customFormat="1" ht="20.25" customHeight="1" thickBot="1" x14ac:dyDescent="0.3">
      <c r="B100" s="69" t="s">
        <v>135</v>
      </c>
    </row>
    <row r="101" spans="2:11" s="52" customFormat="1" ht="28.5" customHeight="1" thickBot="1" x14ac:dyDescent="0.3">
      <c r="B101" s="195" t="s">
        <v>45</v>
      </c>
      <c r="C101" s="197" t="s">
        <v>131</v>
      </c>
      <c r="D101" s="198"/>
      <c r="E101" s="199"/>
      <c r="F101" s="73"/>
      <c r="G101" s="195" t="s">
        <v>45</v>
      </c>
      <c r="H101" s="197" t="s">
        <v>131</v>
      </c>
      <c r="I101" s="198"/>
      <c r="J101" s="199"/>
    </row>
    <row r="102" spans="2:11" s="52" customFormat="1" ht="15.75" thickBot="1" x14ac:dyDescent="0.3">
      <c r="B102" s="196"/>
      <c r="C102" s="127" t="s">
        <v>2</v>
      </c>
      <c r="D102" s="128" t="s">
        <v>3</v>
      </c>
      <c r="E102" s="129" t="s">
        <v>4</v>
      </c>
      <c r="F102" s="73"/>
      <c r="G102" s="200"/>
      <c r="H102" s="127" t="s">
        <v>2</v>
      </c>
      <c r="I102" s="128" t="s">
        <v>3</v>
      </c>
      <c r="J102" s="129" t="s">
        <v>4</v>
      </c>
    </row>
    <row r="103" spans="2:11" s="52" customFormat="1" x14ac:dyDescent="0.25">
      <c r="B103" s="137" t="s">
        <v>5</v>
      </c>
      <c r="C103" s="38">
        <v>7</v>
      </c>
      <c r="D103" s="38">
        <v>5</v>
      </c>
      <c r="E103" s="37">
        <f t="shared" ref="E103:E119" si="34">SUM(C103:D103)</f>
        <v>12</v>
      </c>
      <c r="F103" s="76"/>
      <c r="G103" s="130" t="s">
        <v>6</v>
      </c>
      <c r="H103" s="40">
        <f>SUM(C103:C104)</f>
        <v>20</v>
      </c>
      <c r="I103" s="37">
        <f>SUM(D103:D104)</f>
        <v>15</v>
      </c>
      <c r="J103" s="37">
        <f t="shared" ref="J103:J106" si="35">SUM(H103:I103)</f>
        <v>35</v>
      </c>
      <c r="K103" s="48"/>
    </row>
    <row r="104" spans="2:11" s="52" customFormat="1" x14ac:dyDescent="0.25">
      <c r="B104" s="138" t="s">
        <v>7</v>
      </c>
      <c r="C104" s="38">
        <v>13</v>
      </c>
      <c r="D104" s="38">
        <v>10</v>
      </c>
      <c r="E104" s="38">
        <f t="shared" si="34"/>
        <v>23</v>
      </c>
      <c r="F104" s="73"/>
      <c r="G104" s="131" t="s">
        <v>8</v>
      </c>
      <c r="H104" s="39">
        <f>SUM(C105:C106)</f>
        <v>22</v>
      </c>
      <c r="I104" s="38">
        <f>SUM(D105:D106)</f>
        <v>17</v>
      </c>
      <c r="J104" s="38">
        <f t="shared" si="35"/>
        <v>39</v>
      </c>
    </row>
    <row r="105" spans="2:11" s="52" customFormat="1" x14ac:dyDescent="0.25">
      <c r="B105" s="137" t="s">
        <v>59</v>
      </c>
      <c r="C105" s="38">
        <v>10</v>
      </c>
      <c r="D105" s="38">
        <v>12</v>
      </c>
      <c r="E105" s="38">
        <f t="shared" si="34"/>
        <v>22</v>
      </c>
      <c r="F105" s="73"/>
      <c r="G105" s="131" t="s">
        <v>10</v>
      </c>
      <c r="H105" s="39">
        <f>SUM(C107:C115)</f>
        <v>122</v>
      </c>
      <c r="I105" s="38">
        <f>SUM(D107:D115)</f>
        <v>142</v>
      </c>
      <c r="J105" s="38">
        <f t="shared" si="35"/>
        <v>264</v>
      </c>
    </row>
    <row r="106" spans="2:11" s="52" customFormat="1" ht="15.75" thickBot="1" x14ac:dyDescent="0.3">
      <c r="B106" s="137" t="s">
        <v>11</v>
      </c>
      <c r="C106" s="38">
        <v>12</v>
      </c>
      <c r="D106" s="38">
        <v>5</v>
      </c>
      <c r="E106" s="38">
        <f t="shared" si="34"/>
        <v>17</v>
      </c>
      <c r="F106" s="73"/>
      <c r="G106" s="132" t="s">
        <v>12</v>
      </c>
      <c r="H106" s="41">
        <f>SUM(C116:C119)</f>
        <v>56</v>
      </c>
      <c r="I106" s="32">
        <f>SUM(D116:D119)</f>
        <v>36</v>
      </c>
      <c r="J106" s="32">
        <f t="shared" si="35"/>
        <v>92</v>
      </c>
    </row>
    <row r="107" spans="2:11" s="52" customFormat="1" ht="15.75" thickBot="1" x14ac:dyDescent="0.3">
      <c r="B107" s="137" t="s">
        <v>13</v>
      </c>
      <c r="C107" s="38">
        <v>8</v>
      </c>
      <c r="D107" s="38">
        <v>9</v>
      </c>
      <c r="E107" s="38">
        <f t="shared" si="34"/>
        <v>17</v>
      </c>
      <c r="F107" s="73"/>
      <c r="G107" s="132" t="s">
        <v>14</v>
      </c>
      <c r="H107" s="158">
        <f>SUM(H103:H106)</f>
        <v>220</v>
      </c>
      <c r="I107" s="159">
        <f t="shared" ref="I107:J107" si="36">SUM(I103:I106)</f>
        <v>210</v>
      </c>
      <c r="J107" s="159">
        <f t="shared" si="36"/>
        <v>430</v>
      </c>
    </row>
    <row r="108" spans="2:11" s="52" customFormat="1" ht="15.75" thickBot="1" x14ac:dyDescent="0.3">
      <c r="B108" s="137" t="s">
        <v>15</v>
      </c>
      <c r="C108" s="38">
        <v>6</v>
      </c>
      <c r="D108" s="38">
        <v>13</v>
      </c>
      <c r="E108" s="38">
        <f t="shared" si="34"/>
        <v>19</v>
      </c>
      <c r="F108" s="73"/>
      <c r="K108" s="48"/>
    </row>
    <row r="109" spans="2:11" s="52" customFormat="1" x14ac:dyDescent="0.25">
      <c r="B109" s="137" t="s">
        <v>16</v>
      </c>
      <c r="C109" s="38">
        <v>12</v>
      </c>
      <c r="D109" s="38">
        <v>11</v>
      </c>
      <c r="E109" s="38">
        <f t="shared" si="34"/>
        <v>23</v>
      </c>
      <c r="F109" s="73"/>
      <c r="G109" s="133" t="s">
        <v>136</v>
      </c>
      <c r="H109" s="156">
        <v>1</v>
      </c>
      <c r="I109" s="135" t="s">
        <v>60</v>
      </c>
      <c r="J109" s="37">
        <f>SUM(C107:C111)</f>
        <v>47</v>
      </c>
    </row>
    <row r="110" spans="2:11" s="52" customFormat="1" ht="15.75" thickBot="1" x14ac:dyDescent="0.3">
      <c r="B110" s="137" t="s">
        <v>17</v>
      </c>
      <c r="C110" s="38">
        <v>13</v>
      </c>
      <c r="D110" s="38">
        <v>22</v>
      </c>
      <c r="E110" s="38">
        <f t="shared" si="34"/>
        <v>35</v>
      </c>
      <c r="F110" s="73"/>
      <c r="G110" s="134" t="s">
        <v>137</v>
      </c>
      <c r="H110" s="148">
        <v>2</v>
      </c>
      <c r="I110" s="136" t="s">
        <v>61</v>
      </c>
      <c r="J110" s="32">
        <f>SUM(D112:D115)</f>
        <v>67</v>
      </c>
    </row>
    <row r="111" spans="2:11" s="52" customFormat="1" ht="15.75" thickBot="1" x14ac:dyDescent="0.3">
      <c r="B111" s="137" t="s">
        <v>18</v>
      </c>
      <c r="C111" s="38">
        <v>8</v>
      </c>
      <c r="D111" s="38">
        <v>20</v>
      </c>
      <c r="E111" s="38">
        <f t="shared" si="34"/>
        <v>28</v>
      </c>
      <c r="F111" s="73"/>
      <c r="G111" s="134" t="s">
        <v>138</v>
      </c>
      <c r="H111" s="148">
        <v>3</v>
      </c>
      <c r="I111" s="55"/>
      <c r="J111" s="48"/>
    </row>
    <row r="112" spans="2:11" s="52" customFormat="1" x14ac:dyDescent="0.25">
      <c r="B112" s="137" t="s">
        <v>19</v>
      </c>
      <c r="C112" s="38">
        <v>21</v>
      </c>
      <c r="D112" s="38">
        <v>11</v>
      </c>
      <c r="E112" s="38">
        <f t="shared" si="34"/>
        <v>32</v>
      </c>
      <c r="F112" s="73"/>
      <c r="G112" s="134" t="s">
        <v>87</v>
      </c>
      <c r="H112" s="148">
        <v>2</v>
      </c>
      <c r="I112" s="135" t="s">
        <v>139</v>
      </c>
      <c r="J112" s="100">
        <f>+H116+H117+H118+E105+E106</f>
        <v>56</v>
      </c>
    </row>
    <row r="113" spans="2:10" s="52" customFormat="1" ht="15.75" thickBot="1" x14ac:dyDescent="0.3">
      <c r="B113" s="137" t="s">
        <v>20</v>
      </c>
      <c r="C113" s="38">
        <v>16</v>
      </c>
      <c r="D113" s="38">
        <v>11</v>
      </c>
      <c r="E113" s="38">
        <f t="shared" si="34"/>
        <v>27</v>
      </c>
      <c r="F113" s="73"/>
      <c r="G113" s="134" t="s">
        <v>88</v>
      </c>
      <c r="H113" s="148">
        <v>4</v>
      </c>
      <c r="I113" s="136" t="s">
        <v>63</v>
      </c>
      <c r="J113" s="101">
        <f>SUM(E103:E106)</f>
        <v>74</v>
      </c>
    </row>
    <row r="114" spans="2:10" s="52" customFormat="1" x14ac:dyDescent="0.25">
      <c r="B114" s="137" t="s">
        <v>21</v>
      </c>
      <c r="C114" s="38">
        <v>13</v>
      </c>
      <c r="D114" s="38">
        <v>23</v>
      </c>
      <c r="E114" s="38">
        <f t="shared" si="34"/>
        <v>36</v>
      </c>
      <c r="F114" s="73"/>
      <c r="G114" s="134" t="s">
        <v>142</v>
      </c>
      <c r="H114" s="148">
        <v>1</v>
      </c>
    </row>
    <row r="115" spans="2:10" s="52" customFormat="1" x14ac:dyDescent="0.25">
      <c r="B115" s="137" t="s">
        <v>22</v>
      </c>
      <c r="C115" s="38">
        <v>25</v>
      </c>
      <c r="D115" s="38">
        <v>22</v>
      </c>
      <c r="E115" s="38">
        <f t="shared" si="34"/>
        <v>47</v>
      </c>
      <c r="F115" s="73"/>
      <c r="G115" s="134" t="s">
        <v>57</v>
      </c>
      <c r="H115" s="148">
        <v>5</v>
      </c>
    </row>
    <row r="116" spans="2:10" s="52" customFormat="1" x14ac:dyDescent="0.25">
      <c r="B116" s="137" t="s">
        <v>23</v>
      </c>
      <c r="C116" s="38">
        <v>16</v>
      </c>
      <c r="D116" s="38">
        <v>10</v>
      </c>
      <c r="E116" s="38">
        <f t="shared" si="34"/>
        <v>26</v>
      </c>
      <c r="F116" s="73"/>
      <c r="G116" s="134" t="s">
        <v>141</v>
      </c>
      <c r="H116" s="148">
        <v>5</v>
      </c>
    </row>
    <row r="117" spans="2:10" s="52" customFormat="1" x14ac:dyDescent="0.25">
      <c r="B117" s="137" t="s">
        <v>24</v>
      </c>
      <c r="C117" s="38">
        <v>17</v>
      </c>
      <c r="D117" s="38">
        <v>9</v>
      </c>
      <c r="E117" s="38">
        <f t="shared" si="34"/>
        <v>26</v>
      </c>
      <c r="F117" s="73"/>
      <c r="G117" s="134" t="s">
        <v>143</v>
      </c>
      <c r="H117" s="148">
        <v>5</v>
      </c>
    </row>
    <row r="118" spans="2:10" s="52" customFormat="1" x14ac:dyDescent="0.25">
      <c r="B118" s="137" t="s">
        <v>25</v>
      </c>
      <c r="C118" s="38">
        <v>9</v>
      </c>
      <c r="D118" s="38">
        <v>6</v>
      </c>
      <c r="E118" s="38">
        <f t="shared" si="34"/>
        <v>15</v>
      </c>
      <c r="F118" s="73"/>
      <c r="G118" s="134" t="s">
        <v>144</v>
      </c>
      <c r="H118" s="148">
        <v>7</v>
      </c>
    </row>
    <row r="119" spans="2:10" s="52" customFormat="1" x14ac:dyDescent="0.25">
      <c r="B119" s="137" t="s">
        <v>26</v>
      </c>
      <c r="C119" s="38">
        <v>14</v>
      </c>
      <c r="D119" s="38">
        <v>11</v>
      </c>
      <c r="E119" s="38">
        <f t="shared" si="34"/>
        <v>25</v>
      </c>
      <c r="F119" s="73"/>
      <c r="G119" s="134" t="s">
        <v>58</v>
      </c>
      <c r="H119" s="148">
        <v>4</v>
      </c>
    </row>
    <row r="120" spans="2:10" s="52" customFormat="1" ht="15.75" thickBot="1" x14ac:dyDescent="0.3">
      <c r="B120" s="137" t="s">
        <v>95</v>
      </c>
      <c r="C120" s="38">
        <v>0</v>
      </c>
      <c r="D120" s="38">
        <v>0</v>
      </c>
      <c r="E120" s="38">
        <f t="shared" ref="E120" si="37">SUM(C120:D120)</f>
        <v>0</v>
      </c>
      <c r="F120" s="73"/>
      <c r="G120" s="155" t="s">
        <v>62</v>
      </c>
      <c r="H120" s="157">
        <v>9</v>
      </c>
      <c r="I120" s="73"/>
    </row>
    <row r="121" spans="2:10" s="52" customFormat="1" ht="15.75" thickBot="1" x14ac:dyDescent="0.3">
      <c r="B121" s="139" t="s">
        <v>14</v>
      </c>
      <c r="C121" s="140">
        <f>SUM(C103:C120)</f>
        <v>220</v>
      </c>
      <c r="D121" s="140">
        <f>SUM(D103:D120)</f>
        <v>210</v>
      </c>
      <c r="E121" s="140">
        <f>SUM(E103:E120)</f>
        <v>430</v>
      </c>
      <c r="F121" s="73"/>
      <c r="G121" s="73"/>
      <c r="H121" s="73"/>
    </row>
  </sheetData>
  <mergeCells count="24">
    <mergeCell ref="B78:B79"/>
    <mergeCell ref="C78:E78"/>
    <mergeCell ref="G78:G79"/>
    <mergeCell ref="H78:J78"/>
    <mergeCell ref="B101:B102"/>
    <mergeCell ref="C101:E101"/>
    <mergeCell ref="G101:G102"/>
    <mergeCell ref="H101:J101"/>
    <mergeCell ref="B32:B33"/>
    <mergeCell ref="C32:E32"/>
    <mergeCell ref="G32:G33"/>
    <mergeCell ref="H32:J32"/>
    <mergeCell ref="B55:B56"/>
    <mergeCell ref="C55:E55"/>
    <mergeCell ref="G55:G56"/>
    <mergeCell ref="H55:J55"/>
    <mergeCell ref="B29:J29"/>
    <mergeCell ref="B1:J1"/>
    <mergeCell ref="B2:J2"/>
    <mergeCell ref="G4:J5"/>
    <mergeCell ref="B7:B8"/>
    <mergeCell ref="C7:E7"/>
    <mergeCell ref="G7:G8"/>
    <mergeCell ref="H7:J7"/>
  </mergeCells>
  <printOptions horizontalCentered="1"/>
  <pageMargins left="0.70866141732283472" right="0.70866141732283472" top="0.55118110236220474" bottom="0.35433070866141736" header="0.31496062992125984" footer="0.31496062992125984"/>
  <pageSetup scale="60" orientation="portrait" r:id="rId1"/>
  <headerFooter>
    <oddFooter>&amp;C&amp;"-,Cursiva"&amp;K01+049Depto. Estadísticas y Gestión de la Información - Servicio de Salud Osorno</oddFooter>
  </headerFooter>
  <rowBreaks count="1" manualBreakCount="1">
    <brk id="76" max="16383" man="1"/>
  </rowBreaks>
  <ignoredErrors>
    <ignoredError sqref="I9:I12 H10:H12 H9 H34:I37 H57:I60 H80:I81 J109:J110 J86:J87 J63:J64 J40:J41 H82:I82 H83:I83 H103:I10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90"/>
  <sheetViews>
    <sheetView zoomScaleNormal="100" workbookViewId="0">
      <pane ySplit="2" topLeftCell="A3" activePane="bottomLeft" state="frozen"/>
      <selection activeCell="L25" sqref="L25"/>
      <selection pane="bottomLeft" activeCell="L30" sqref="L30"/>
    </sheetView>
  </sheetViews>
  <sheetFormatPr baseColWidth="10" defaultRowHeight="15" x14ac:dyDescent="0.25"/>
  <cols>
    <col min="1" max="1" width="1" customWidth="1"/>
    <col min="2" max="5" width="13.7109375" customWidth="1"/>
    <col min="6" max="6" width="6.7109375" customWidth="1"/>
    <col min="7" max="8" width="13.7109375" customWidth="1"/>
    <col min="9" max="9" width="15.42578125" bestFit="1" customWidth="1"/>
    <col min="10" max="10" width="15.7109375" customWidth="1"/>
    <col min="11" max="11" width="16.140625" customWidth="1"/>
    <col min="12" max="14" width="12.42578125" customWidth="1"/>
    <col min="15" max="15" width="4.140625" customWidth="1"/>
    <col min="16" max="16" width="18.85546875" customWidth="1"/>
    <col min="17" max="17" width="10.140625" customWidth="1"/>
  </cols>
  <sheetData>
    <row r="1" spans="2:15" s="13" customFormat="1" ht="19.5" customHeight="1" x14ac:dyDescent="0.25">
      <c r="B1" s="201" t="str">
        <f>+OSORNO!B1</f>
        <v>POBLACIÓN INSCRITA VALIDADA POR FONASA AÑO 2025 SEGÚN SEXO Y EDAD</v>
      </c>
      <c r="C1" s="201"/>
      <c r="D1" s="201"/>
      <c r="E1" s="201"/>
      <c r="F1" s="201"/>
      <c r="G1" s="201"/>
      <c r="H1" s="201"/>
      <c r="I1" s="201"/>
      <c r="J1" s="201"/>
    </row>
    <row r="2" spans="2:15" s="13" customFormat="1" ht="19.5" customHeight="1" x14ac:dyDescent="0.25">
      <c r="B2" s="202" t="s">
        <v>94</v>
      </c>
      <c r="C2" s="202"/>
      <c r="D2" s="202"/>
      <c r="E2" s="202"/>
      <c r="F2" s="202"/>
      <c r="G2" s="202"/>
      <c r="H2" s="202"/>
      <c r="I2" s="202"/>
      <c r="J2" s="202"/>
    </row>
    <row r="3" spans="2:15" s="52" customFormat="1" ht="6" customHeight="1" x14ac:dyDescent="0.25">
      <c r="F3" s="72"/>
    </row>
    <row r="4" spans="2:15" s="13" customFormat="1" ht="12.75" customHeight="1" x14ac:dyDescent="0.25">
      <c r="B4" s="68" t="s">
        <v>64</v>
      </c>
      <c r="C4" s="69" t="s">
        <v>31</v>
      </c>
      <c r="F4" s="70"/>
      <c r="G4" s="210" t="s">
        <v>184</v>
      </c>
      <c r="H4" s="210"/>
      <c r="I4" s="210"/>
      <c r="J4" s="210"/>
    </row>
    <row r="5" spans="2:15" s="13" customFormat="1" x14ac:dyDescent="0.25">
      <c r="B5" s="68" t="s">
        <v>44</v>
      </c>
      <c r="C5" s="71">
        <v>10306</v>
      </c>
      <c r="G5" s="210"/>
      <c r="H5" s="210"/>
      <c r="I5" s="210"/>
      <c r="J5" s="210"/>
    </row>
    <row r="6" spans="2:15" ht="15.75" thickBot="1" x14ac:dyDescent="0.3">
      <c r="B6" s="29"/>
      <c r="D6" s="30"/>
    </row>
    <row r="7" spans="2:15" ht="30" customHeight="1" thickBot="1" x14ac:dyDescent="0.3">
      <c r="B7" s="195" t="s">
        <v>1</v>
      </c>
      <c r="C7" s="197" t="s">
        <v>84</v>
      </c>
      <c r="D7" s="198"/>
      <c r="E7" s="199"/>
      <c r="F7" s="72"/>
      <c r="G7" s="195" t="s">
        <v>45</v>
      </c>
      <c r="H7" s="197" t="s">
        <v>84</v>
      </c>
      <c r="I7" s="198"/>
      <c r="J7" s="199"/>
    </row>
    <row r="8" spans="2:15" ht="15.75" customHeight="1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</row>
    <row r="9" spans="2:15" x14ac:dyDescent="0.25">
      <c r="B9" s="137" t="s">
        <v>32</v>
      </c>
      <c r="C9" s="38">
        <f>+C82+C105+C128+C151+C174+C197</f>
        <v>125</v>
      </c>
      <c r="D9" s="38">
        <f t="shared" ref="C9:D26" si="0">+D82+D105+D128+D151+D174+D197</f>
        <v>122</v>
      </c>
      <c r="E9" s="37">
        <f>SUM(C9:D9)</f>
        <v>247</v>
      </c>
      <c r="F9" s="74"/>
      <c r="G9" s="130" t="s">
        <v>6</v>
      </c>
      <c r="H9" s="40">
        <f>SUM(C9:C10)</f>
        <v>328</v>
      </c>
      <c r="I9" s="37">
        <f>SUM(D9:D10)</f>
        <v>308</v>
      </c>
      <c r="J9" s="37">
        <f>SUM(H9:I9)</f>
        <v>636</v>
      </c>
      <c r="L9" s="238"/>
      <c r="M9" s="238"/>
      <c r="N9" s="238"/>
      <c r="O9" s="238"/>
    </row>
    <row r="10" spans="2:15" x14ac:dyDescent="0.25">
      <c r="B10" s="138" t="s">
        <v>7</v>
      </c>
      <c r="C10" s="38">
        <f t="shared" si="0"/>
        <v>203</v>
      </c>
      <c r="D10" s="38">
        <f t="shared" si="0"/>
        <v>186</v>
      </c>
      <c r="E10" s="38">
        <f t="shared" ref="E10:E25" si="1">SUM(C10:D10)</f>
        <v>389</v>
      </c>
      <c r="F10" s="73"/>
      <c r="G10" s="131" t="s">
        <v>8</v>
      </c>
      <c r="H10" s="39">
        <f>SUM(C11:C12)</f>
        <v>654</v>
      </c>
      <c r="I10" s="38">
        <f>SUM(D11:D12)</f>
        <v>590</v>
      </c>
      <c r="J10" s="38">
        <f>SUM(H10:I10)</f>
        <v>1244</v>
      </c>
      <c r="L10" s="238"/>
      <c r="M10" s="238"/>
      <c r="N10" s="238"/>
      <c r="O10" s="238"/>
    </row>
    <row r="11" spans="2:15" x14ac:dyDescent="0.25">
      <c r="B11" s="137" t="s">
        <v>59</v>
      </c>
      <c r="C11" s="38">
        <f t="shared" si="0"/>
        <v>296</v>
      </c>
      <c r="D11" s="38">
        <f t="shared" si="0"/>
        <v>293</v>
      </c>
      <c r="E11" s="38">
        <f t="shared" si="1"/>
        <v>589</v>
      </c>
      <c r="F11" s="73"/>
      <c r="G11" s="131" t="s">
        <v>10</v>
      </c>
      <c r="H11" s="39">
        <f>SUM(C13:C21)</f>
        <v>3212</v>
      </c>
      <c r="I11" s="38">
        <f>SUM(D13:D21)</f>
        <v>2944</v>
      </c>
      <c r="J11" s="38">
        <f>SUM(H11:I11)</f>
        <v>6156</v>
      </c>
      <c r="L11" s="238"/>
      <c r="M11" s="238"/>
      <c r="N11" s="238"/>
      <c r="O11" s="238"/>
    </row>
    <row r="12" spans="2:15" ht="15.75" thickBot="1" x14ac:dyDescent="0.3">
      <c r="B12" s="137" t="s">
        <v>11</v>
      </c>
      <c r="C12" s="38">
        <f t="shared" si="0"/>
        <v>358</v>
      </c>
      <c r="D12" s="38">
        <f t="shared" si="0"/>
        <v>297</v>
      </c>
      <c r="E12" s="38">
        <f t="shared" si="1"/>
        <v>655</v>
      </c>
      <c r="F12" s="73"/>
      <c r="G12" s="132" t="s">
        <v>12</v>
      </c>
      <c r="H12" s="41">
        <f>SUM(C22:C25)</f>
        <v>920</v>
      </c>
      <c r="I12" s="32">
        <f>SUM(D22:D25)</f>
        <v>795</v>
      </c>
      <c r="J12" s="32">
        <f>SUM(H12:I12)</f>
        <v>1715</v>
      </c>
      <c r="L12" s="238"/>
      <c r="M12" s="238"/>
      <c r="N12" s="238"/>
      <c r="O12" s="238"/>
    </row>
    <row r="13" spans="2:15" s="75" customFormat="1" ht="15.75" thickBot="1" x14ac:dyDescent="0.3">
      <c r="B13" s="137" t="s">
        <v>13</v>
      </c>
      <c r="C13" s="38">
        <f t="shared" si="0"/>
        <v>340</v>
      </c>
      <c r="D13" s="38">
        <f t="shared" si="0"/>
        <v>319</v>
      </c>
      <c r="E13" s="38">
        <f t="shared" si="1"/>
        <v>659</v>
      </c>
      <c r="F13" s="73"/>
      <c r="G13" s="132" t="s">
        <v>14</v>
      </c>
      <c r="H13" s="158">
        <f>SUM(H9:H12)</f>
        <v>5114</v>
      </c>
      <c r="I13" s="159">
        <f t="shared" ref="I13:J13" si="2">SUM(I9:I12)</f>
        <v>4637</v>
      </c>
      <c r="J13" s="159">
        <f t="shared" si="2"/>
        <v>9751</v>
      </c>
      <c r="L13" s="238"/>
      <c r="M13" s="238"/>
      <c r="N13" s="238"/>
      <c r="O13" s="238"/>
    </row>
    <row r="14" spans="2:15" s="75" customFormat="1" ht="15.75" thickBot="1" x14ac:dyDescent="0.3">
      <c r="B14" s="137" t="s">
        <v>15</v>
      </c>
      <c r="C14" s="38">
        <f t="shared" si="0"/>
        <v>323</v>
      </c>
      <c r="D14" s="38">
        <f t="shared" si="0"/>
        <v>312</v>
      </c>
      <c r="E14" s="38">
        <f t="shared" si="1"/>
        <v>635</v>
      </c>
      <c r="F14" s="73"/>
      <c r="G14" s="52"/>
      <c r="H14" s="52"/>
      <c r="I14" s="52"/>
      <c r="J14" s="52"/>
      <c r="L14" s="238"/>
      <c r="M14" s="238"/>
      <c r="N14" s="238"/>
      <c r="O14" s="238"/>
    </row>
    <row r="15" spans="2:15" s="75" customFormat="1" x14ac:dyDescent="0.25">
      <c r="B15" s="137" t="s">
        <v>16</v>
      </c>
      <c r="C15" s="38">
        <f t="shared" si="0"/>
        <v>324</v>
      </c>
      <c r="D15" s="38">
        <f t="shared" si="0"/>
        <v>318</v>
      </c>
      <c r="E15" s="38">
        <f t="shared" si="1"/>
        <v>642</v>
      </c>
      <c r="F15" s="73"/>
      <c r="G15" s="133" t="s">
        <v>136</v>
      </c>
      <c r="H15" s="37">
        <f>+H88+H111+H134+H157+H180+H203</f>
        <v>26</v>
      </c>
      <c r="I15" s="135" t="s">
        <v>60</v>
      </c>
      <c r="J15" s="37">
        <f>SUM(C13:C17)</f>
        <v>1627</v>
      </c>
      <c r="K15" s="29"/>
      <c r="L15" s="238"/>
      <c r="M15" s="238"/>
      <c r="N15" s="238"/>
      <c r="O15" s="238"/>
    </row>
    <row r="16" spans="2:15" s="75" customFormat="1" ht="15.75" thickBot="1" x14ac:dyDescent="0.3">
      <c r="B16" s="137" t="s">
        <v>17</v>
      </c>
      <c r="C16" s="38">
        <f t="shared" si="0"/>
        <v>303</v>
      </c>
      <c r="D16" s="38">
        <f t="shared" si="0"/>
        <v>304</v>
      </c>
      <c r="E16" s="38">
        <f t="shared" si="1"/>
        <v>607</v>
      </c>
      <c r="F16" s="73"/>
      <c r="G16" s="134" t="s">
        <v>137</v>
      </c>
      <c r="H16" s="38">
        <f t="shared" ref="H16:H26" si="3">+H89+H112+H135+H158+H181+H204</f>
        <v>57</v>
      </c>
      <c r="I16" s="136" t="s">
        <v>61</v>
      </c>
      <c r="J16" s="32">
        <f>SUM(D18:D21)</f>
        <v>1395</v>
      </c>
      <c r="L16" s="238"/>
      <c r="M16" s="238"/>
      <c r="N16" s="238"/>
      <c r="O16" s="238"/>
    </row>
    <row r="17" spans="2:15" s="75" customFormat="1" ht="15.75" thickBot="1" x14ac:dyDescent="0.3">
      <c r="B17" s="137" t="s">
        <v>18</v>
      </c>
      <c r="C17" s="38">
        <f t="shared" si="0"/>
        <v>337</v>
      </c>
      <c r="D17" s="38">
        <f t="shared" si="0"/>
        <v>296</v>
      </c>
      <c r="E17" s="38">
        <f t="shared" si="1"/>
        <v>633</v>
      </c>
      <c r="F17" s="73"/>
      <c r="G17" s="134" t="s">
        <v>138</v>
      </c>
      <c r="H17" s="38">
        <f t="shared" si="3"/>
        <v>56</v>
      </c>
      <c r="I17" s="55"/>
      <c r="J17" s="48"/>
      <c r="L17" s="238"/>
      <c r="M17" s="238"/>
      <c r="N17" s="238"/>
      <c r="O17" s="238"/>
    </row>
    <row r="18" spans="2:15" s="75" customFormat="1" x14ac:dyDescent="0.25">
      <c r="B18" s="137" t="s">
        <v>19</v>
      </c>
      <c r="C18" s="38">
        <f t="shared" si="0"/>
        <v>406</v>
      </c>
      <c r="D18" s="38">
        <f t="shared" si="0"/>
        <v>380</v>
      </c>
      <c r="E18" s="38">
        <f t="shared" si="1"/>
        <v>786</v>
      </c>
      <c r="F18" s="73"/>
      <c r="G18" s="134" t="s">
        <v>87</v>
      </c>
      <c r="H18" s="38">
        <f t="shared" si="3"/>
        <v>54</v>
      </c>
      <c r="I18" s="135" t="s">
        <v>139</v>
      </c>
      <c r="J18" s="100">
        <f>+H22+H23+H24+E11+E12</f>
        <v>1494</v>
      </c>
      <c r="L18" s="238"/>
      <c r="M18" s="238"/>
      <c r="N18" s="238"/>
      <c r="O18" s="238"/>
    </row>
    <row r="19" spans="2:15" s="75" customFormat="1" ht="15.75" thickBot="1" x14ac:dyDescent="0.3">
      <c r="B19" s="137" t="s">
        <v>20</v>
      </c>
      <c r="C19" s="38">
        <f t="shared" si="0"/>
        <v>408</v>
      </c>
      <c r="D19" s="38">
        <f t="shared" si="0"/>
        <v>332</v>
      </c>
      <c r="E19" s="38">
        <f t="shared" si="1"/>
        <v>740</v>
      </c>
      <c r="F19" s="73"/>
      <c r="G19" s="134" t="s">
        <v>88</v>
      </c>
      <c r="H19" s="38">
        <f t="shared" si="3"/>
        <v>54</v>
      </c>
      <c r="I19" s="136" t="s">
        <v>63</v>
      </c>
      <c r="J19" s="101">
        <f>SUM(E9:E12)</f>
        <v>1880</v>
      </c>
      <c r="L19" s="238"/>
      <c r="M19" s="238"/>
      <c r="N19" s="238"/>
      <c r="O19" s="238"/>
    </row>
    <row r="20" spans="2:15" s="75" customFormat="1" x14ac:dyDescent="0.25">
      <c r="B20" s="137" t="s">
        <v>21</v>
      </c>
      <c r="C20" s="38">
        <f t="shared" si="0"/>
        <v>392</v>
      </c>
      <c r="D20" s="38">
        <f t="shared" si="0"/>
        <v>344</v>
      </c>
      <c r="E20" s="38">
        <f t="shared" si="1"/>
        <v>736</v>
      </c>
      <c r="F20" s="73"/>
      <c r="G20" s="134" t="s">
        <v>142</v>
      </c>
      <c r="H20" s="38">
        <f t="shared" si="3"/>
        <v>72</v>
      </c>
      <c r="I20" s="52"/>
      <c r="J20" s="52"/>
      <c r="L20" s="238"/>
      <c r="M20" s="238"/>
      <c r="N20" s="238"/>
      <c r="O20" s="238"/>
    </row>
    <row r="21" spans="2:15" s="75" customFormat="1" x14ac:dyDescent="0.25">
      <c r="B21" s="137" t="s">
        <v>22</v>
      </c>
      <c r="C21" s="38">
        <f t="shared" si="0"/>
        <v>379</v>
      </c>
      <c r="D21" s="38">
        <f t="shared" si="0"/>
        <v>339</v>
      </c>
      <c r="E21" s="38">
        <f t="shared" si="1"/>
        <v>718</v>
      </c>
      <c r="F21" s="73"/>
      <c r="G21" s="134" t="s">
        <v>57</v>
      </c>
      <c r="H21" s="38">
        <f t="shared" si="3"/>
        <v>67</v>
      </c>
      <c r="I21" s="52"/>
      <c r="J21" s="52"/>
      <c r="L21" s="238"/>
      <c r="M21" s="238"/>
      <c r="N21" s="238"/>
      <c r="O21" s="238"/>
    </row>
    <row r="22" spans="2:15" x14ac:dyDescent="0.25">
      <c r="B22" s="137" t="s">
        <v>23</v>
      </c>
      <c r="C22" s="38">
        <f t="shared" si="0"/>
        <v>298</v>
      </c>
      <c r="D22" s="38">
        <f t="shared" si="0"/>
        <v>242</v>
      </c>
      <c r="E22" s="38">
        <f t="shared" si="1"/>
        <v>540</v>
      </c>
      <c r="F22" s="73"/>
      <c r="G22" s="134" t="s">
        <v>141</v>
      </c>
      <c r="H22" s="38">
        <f t="shared" si="3"/>
        <v>72</v>
      </c>
      <c r="I22" s="52"/>
      <c r="J22" s="52"/>
      <c r="L22" s="238"/>
      <c r="M22" s="238"/>
      <c r="N22" s="238"/>
      <c r="O22" s="238"/>
    </row>
    <row r="23" spans="2:15" x14ac:dyDescent="0.25">
      <c r="B23" s="137" t="s">
        <v>24</v>
      </c>
      <c r="C23" s="38">
        <f t="shared" si="0"/>
        <v>212</v>
      </c>
      <c r="D23" s="38">
        <f t="shared" si="0"/>
        <v>213</v>
      </c>
      <c r="E23" s="38">
        <f t="shared" si="1"/>
        <v>425</v>
      </c>
      <c r="F23" s="73"/>
      <c r="G23" s="134" t="s">
        <v>143</v>
      </c>
      <c r="H23" s="38">
        <f t="shared" si="3"/>
        <v>82</v>
      </c>
      <c r="I23" s="52"/>
      <c r="J23" s="52"/>
      <c r="L23" s="238"/>
      <c r="M23" s="238"/>
      <c r="N23" s="238"/>
      <c r="O23" s="238"/>
    </row>
    <row r="24" spans="2:15" x14ac:dyDescent="0.25">
      <c r="B24" s="137" t="s">
        <v>25</v>
      </c>
      <c r="C24" s="38">
        <f t="shared" si="0"/>
        <v>192</v>
      </c>
      <c r="D24" s="38">
        <f t="shared" si="0"/>
        <v>160</v>
      </c>
      <c r="E24" s="38">
        <f t="shared" si="1"/>
        <v>352</v>
      </c>
      <c r="F24" s="57"/>
      <c r="G24" s="134" t="s">
        <v>144</v>
      </c>
      <c r="H24" s="38">
        <f t="shared" si="3"/>
        <v>96</v>
      </c>
      <c r="I24" s="10"/>
      <c r="J24" s="52"/>
      <c r="K24" s="75"/>
      <c r="L24" s="238"/>
      <c r="M24" s="238"/>
      <c r="N24" s="238"/>
      <c r="O24" s="238"/>
    </row>
    <row r="25" spans="2:15" ht="15" customHeight="1" x14ac:dyDescent="0.25">
      <c r="B25" s="137" t="s">
        <v>26</v>
      </c>
      <c r="C25" s="38">
        <f t="shared" si="0"/>
        <v>218</v>
      </c>
      <c r="D25" s="38">
        <f t="shared" si="0"/>
        <v>180</v>
      </c>
      <c r="E25" s="38">
        <f t="shared" si="1"/>
        <v>398</v>
      </c>
      <c r="F25" s="57"/>
      <c r="G25" s="134" t="s">
        <v>58</v>
      </c>
      <c r="H25" s="38">
        <f t="shared" si="3"/>
        <v>110</v>
      </c>
      <c r="I25" s="10"/>
      <c r="J25" s="52"/>
      <c r="L25" s="238"/>
      <c r="M25" s="238"/>
      <c r="N25" s="238"/>
      <c r="O25" s="238"/>
    </row>
    <row r="26" spans="2:15" ht="15" customHeight="1" thickBot="1" x14ac:dyDescent="0.3">
      <c r="B26" s="137" t="s">
        <v>95</v>
      </c>
      <c r="C26" s="38">
        <f t="shared" si="0"/>
        <v>5</v>
      </c>
      <c r="D26" s="38">
        <f t="shared" si="0"/>
        <v>4</v>
      </c>
      <c r="E26" s="38">
        <f>SUM(C26:D26)</f>
        <v>9</v>
      </c>
      <c r="F26" s="57"/>
      <c r="G26" s="155" t="s">
        <v>62</v>
      </c>
      <c r="H26" s="32">
        <f t="shared" si="3"/>
        <v>145</v>
      </c>
      <c r="I26" s="73"/>
      <c r="J26" s="52"/>
      <c r="L26" s="238"/>
      <c r="M26" s="238"/>
      <c r="N26" s="238"/>
      <c r="O26" s="238"/>
    </row>
    <row r="27" spans="2:15" ht="15.75" thickBot="1" x14ac:dyDescent="0.3">
      <c r="B27" s="139" t="s">
        <v>14</v>
      </c>
      <c r="C27" s="140">
        <f>SUM(C9:C26)</f>
        <v>5119</v>
      </c>
      <c r="D27" s="140">
        <f>SUM(D9:D26)</f>
        <v>4641</v>
      </c>
      <c r="E27" s="140">
        <f>SUM(E9:E26)</f>
        <v>9760</v>
      </c>
      <c r="F27" s="57"/>
      <c r="G27" s="57"/>
      <c r="H27" s="57"/>
      <c r="L27" s="238"/>
      <c r="M27" s="238"/>
      <c r="N27" s="238"/>
      <c r="O27" s="238"/>
    </row>
    <row r="28" spans="2:15" x14ac:dyDescent="0.25">
      <c r="B28" s="57"/>
      <c r="C28" s="57"/>
      <c r="D28" s="57"/>
      <c r="E28" s="57"/>
      <c r="F28" s="60"/>
      <c r="I28" s="58"/>
      <c r="J28" s="58"/>
      <c r="L28" s="238"/>
      <c r="M28" s="238"/>
      <c r="N28" s="238"/>
      <c r="O28" s="238"/>
    </row>
    <row r="29" spans="2:15" x14ac:dyDescent="0.25">
      <c r="B29" s="126" t="s">
        <v>140</v>
      </c>
      <c r="C29" s="57"/>
      <c r="D29" s="57"/>
      <c r="E29" s="57"/>
      <c r="F29" s="57"/>
    </row>
    <row r="30" spans="2:15" x14ac:dyDescent="0.25">
      <c r="B30" s="126"/>
      <c r="C30" s="57"/>
      <c r="D30" s="57"/>
      <c r="E30" s="57"/>
      <c r="F30" s="57"/>
    </row>
    <row r="31" spans="2:15" x14ac:dyDescent="0.25">
      <c r="B31" s="149" t="s">
        <v>173</v>
      </c>
      <c r="C31" s="57"/>
      <c r="D31" s="57"/>
      <c r="E31" s="57"/>
      <c r="F31" s="57"/>
    </row>
    <row r="32" spans="2:15" x14ac:dyDescent="0.25">
      <c r="B32" s="237" t="s">
        <v>172</v>
      </c>
      <c r="C32" s="57"/>
      <c r="D32" s="57"/>
      <c r="E32" s="57"/>
      <c r="F32" s="57"/>
    </row>
    <row r="33" spans="2:10" ht="14.25" customHeight="1" thickBot="1" x14ac:dyDescent="0.3">
      <c r="B33" s="57"/>
      <c r="C33" s="57"/>
      <c r="D33" s="57"/>
      <c r="E33" s="57"/>
      <c r="F33" s="57"/>
      <c r="G33" s="58"/>
      <c r="H33" s="58"/>
      <c r="I33" s="58"/>
      <c r="J33" s="58"/>
    </row>
    <row r="34" spans="2:10" ht="26.25" customHeight="1" thickBot="1" x14ac:dyDescent="0.3">
      <c r="B34" s="204" t="s">
        <v>45</v>
      </c>
      <c r="C34" s="206" t="s">
        <v>83</v>
      </c>
      <c r="D34" s="212"/>
      <c r="E34" s="213"/>
      <c r="F34" s="79"/>
      <c r="G34" s="204" t="s">
        <v>45</v>
      </c>
      <c r="H34" s="206" t="s">
        <v>83</v>
      </c>
      <c r="I34" s="212"/>
      <c r="J34" s="213"/>
    </row>
    <row r="35" spans="2:10" ht="16.5" customHeight="1" thickBot="1" x14ac:dyDescent="0.3">
      <c r="B35" s="205"/>
      <c r="C35" s="49" t="s">
        <v>2</v>
      </c>
      <c r="D35" s="50" t="s">
        <v>3</v>
      </c>
      <c r="E35" s="51" t="s">
        <v>4</v>
      </c>
      <c r="F35" s="79"/>
      <c r="G35" s="205"/>
      <c r="H35" s="49" t="s">
        <v>2</v>
      </c>
      <c r="I35" s="50" t="s">
        <v>3</v>
      </c>
      <c r="J35" s="51" t="s">
        <v>4</v>
      </c>
    </row>
    <row r="36" spans="2:10" x14ac:dyDescent="0.25">
      <c r="B36" s="45" t="s">
        <v>32</v>
      </c>
      <c r="C36" s="251">
        <v>77</v>
      </c>
      <c r="D36" s="251">
        <f>ROUND(D9*62%,0)</f>
        <v>76</v>
      </c>
      <c r="E36" s="37">
        <f>SUM(C36:D36)</f>
        <v>153</v>
      </c>
      <c r="F36" s="80"/>
      <c r="G36" s="53" t="s">
        <v>6</v>
      </c>
      <c r="H36" s="35">
        <f>SUM(C36:C37)</f>
        <v>203</v>
      </c>
      <c r="I36" s="37">
        <f>SUM(D36:D37)</f>
        <v>191</v>
      </c>
      <c r="J36" s="37">
        <f>SUM(E36:E37)</f>
        <v>394</v>
      </c>
    </row>
    <row r="37" spans="2:10" ht="15.75" customHeight="1" x14ac:dyDescent="0.25">
      <c r="B37" s="59" t="s">
        <v>7</v>
      </c>
      <c r="C37" s="251">
        <f t="shared" ref="C37:D37" si="4">ROUND(C10*62%,0)</f>
        <v>126</v>
      </c>
      <c r="D37" s="251">
        <f t="shared" si="4"/>
        <v>115</v>
      </c>
      <c r="E37" s="38">
        <f t="shared" ref="E37:E53" si="5">SUM(C37:D37)</f>
        <v>241</v>
      </c>
      <c r="F37" s="79"/>
      <c r="G37" s="54" t="s">
        <v>8</v>
      </c>
      <c r="H37" s="35">
        <f>SUM(C38:C39)</f>
        <v>406</v>
      </c>
      <c r="I37" s="38">
        <f>SUM(D38:D39)</f>
        <v>366</v>
      </c>
      <c r="J37" s="38">
        <f>SUM(E38:E39)</f>
        <v>772</v>
      </c>
    </row>
    <row r="38" spans="2:10" x14ac:dyDescent="0.25">
      <c r="B38" s="45" t="s">
        <v>59</v>
      </c>
      <c r="C38" s="251">
        <f t="shared" ref="C38:D38" si="6">ROUND(C11*62%,0)</f>
        <v>184</v>
      </c>
      <c r="D38" s="251">
        <f t="shared" si="6"/>
        <v>182</v>
      </c>
      <c r="E38" s="38">
        <f t="shared" si="5"/>
        <v>366</v>
      </c>
      <c r="F38" s="79"/>
      <c r="G38" s="54" t="s">
        <v>10</v>
      </c>
      <c r="H38" s="35">
        <f>SUM(C40:C48)</f>
        <v>1992</v>
      </c>
      <c r="I38" s="38">
        <f>SUM(D40:D48)</f>
        <v>1825</v>
      </c>
      <c r="J38" s="38">
        <f>SUM(E40:E48)</f>
        <v>3817</v>
      </c>
    </row>
    <row r="39" spans="2:10" ht="15.75" thickBot="1" x14ac:dyDescent="0.3">
      <c r="B39" s="45" t="s">
        <v>11</v>
      </c>
      <c r="C39" s="251">
        <f t="shared" ref="C39:D39" si="7">ROUND(C12*62%,0)</f>
        <v>222</v>
      </c>
      <c r="D39" s="251">
        <f t="shared" si="7"/>
        <v>184</v>
      </c>
      <c r="E39" s="38">
        <f t="shared" si="5"/>
        <v>406</v>
      </c>
      <c r="F39" s="56"/>
      <c r="G39" s="54" t="s">
        <v>12</v>
      </c>
      <c r="H39" s="35">
        <f>SUM(C49:C52)</f>
        <v>570</v>
      </c>
      <c r="I39" s="38">
        <f>SUM(D49:D52)</f>
        <v>493</v>
      </c>
      <c r="J39" s="38">
        <f>SUM(E49:E52)</f>
        <v>1063</v>
      </c>
    </row>
    <row r="40" spans="2:10" ht="15.75" thickBot="1" x14ac:dyDescent="0.3">
      <c r="B40" s="45" t="s">
        <v>13</v>
      </c>
      <c r="C40" s="251">
        <f t="shared" ref="C40:D40" si="8">ROUND(C13*62%,0)</f>
        <v>211</v>
      </c>
      <c r="D40" s="251">
        <f t="shared" si="8"/>
        <v>198</v>
      </c>
      <c r="E40" s="38">
        <f t="shared" si="5"/>
        <v>409</v>
      </c>
      <c r="F40" s="57"/>
      <c r="G40" s="46" t="s">
        <v>14</v>
      </c>
      <c r="H40" s="116">
        <f>SUM(H36:H39)</f>
        <v>3171</v>
      </c>
      <c r="I40" s="116">
        <f t="shared" ref="I40" si="9">SUM(I36:I39)</f>
        <v>2875</v>
      </c>
      <c r="J40" s="47">
        <f t="shared" ref="J40" si="10">SUM(J36:J39)</f>
        <v>6046</v>
      </c>
    </row>
    <row r="41" spans="2:10" ht="15.75" thickBot="1" x14ac:dyDescent="0.3">
      <c r="B41" s="45" t="s">
        <v>15</v>
      </c>
      <c r="C41" s="251">
        <f t="shared" ref="C41:D41" si="11">ROUND(C14*62%,0)</f>
        <v>200</v>
      </c>
      <c r="D41" s="251">
        <f t="shared" si="11"/>
        <v>193</v>
      </c>
      <c r="E41" s="38">
        <f t="shared" si="5"/>
        <v>393</v>
      </c>
      <c r="F41" s="60"/>
      <c r="G41" s="52"/>
      <c r="H41" s="52"/>
      <c r="I41" s="52"/>
      <c r="J41" s="52"/>
    </row>
    <row r="42" spans="2:10" x14ac:dyDescent="0.25">
      <c r="B42" s="45" t="s">
        <v>16</v>
      </c>
      <c r="C42" s="251">
        <f t="shared" ref="C42:D42" si="12">ROUND(C15*62%,0)</f>
        <v>201</v>
      </c>
      <c r="D42" s="251">
        <f t="shared" si="12"/>
        <v>197</v>
      </c>
      <c r="E42" s="38">
        <f t="shared" si="5"/>
        <v>398</v>
      </c>
      <c r="G42" s="61" t="s">
        <v>136</v>
      </c>
      <c r="H42" s="245">
        <f>ROUND(H15*62%,0)</f>
        <v>16</v>
      </c>
      <c r="I42" s="118" t="s">
        <v>60</v>
      </c>
      <c r="J42" s="37">
        <f>SUM(C40:C44)</f>
        <v>1009</v>
      </c>
    </row>
    <row r="43" spans="2:10" ht="15.75" thickBot="1" x14ac:dyDescent="0.3">
      <c r="B43" s="45" t="s">
        <v>17</v>
      </c>
      <c r="C43" s="251">
        <f t="shared" ref="C43:D43" si="13">ROUND(C16*62%,0)</f>
        <v>188</v>
      </c>
      <c r="D43" s="251">
        <f t="shared" si="13"/>
        <v>188</v>
      </c>
      <c r="E43" s="38">
        <f t="shared" si="5"/>
        <v>376</v>
      </c>
      <c r="G43" s="62" t="s">
        <v>137</v>
      </c>
      <c r="H43" s="246">
        <f t="shared" ref="H43:H53" si="14">ROUND(H16*62%,0)</f>
        <v>35</v>
      </c>
      <c r="I43" s="119" t="s">
        <v>61</v>
      </c>
      <c r="J43" s="32">
        <f>SUM(D45:D48)</f>
        <v>865</v>
      </c>
    </row>
    <row r="44" spans="2:10" ht="15.75" thickBot="1" x14ac:dyDescent="0.3">
      <c r="B44" s="45" t="s">
        <v>18</v>
      </c>
      <c r="C44" s="251">
        <f t="shared" ref="C44:D44" si="15">ROUND(C17*62%,0)</f>
        <v>209</v>
      </c>
      <c r="D44" s="251">
        <f t="shared" si="15"/>
        <v>184</v>
      </c>
      <c r="E44" s="38">
        <f t="shared" si="5"/>
        <v>393</v>
      </c>
      <c r="G44" s="62" t="s">
        <v>138</v>
      </c>
      <c r="H44" s="246">
        <f t="shared" si="14"/>
        <v>35</v>
      </c>
      <c r="I44" s="55"/>
      <c r="J44" s="48"/>
    </row>
    <row r="45" spans="2:10" x14ac:dyDescent="0.25">
      <c r="B45" s="45" t="s">
        <v>19</v>
      </c>
      <c r="C45" s="251">
        <f t="shared" ref="C45:D45" si="16">ROUND(C18*62%,0)</f>
        <v>252</v>
      </c>
      <c r="D45" s="251">
        <f t="shared" si="16"/>
        <v>236</v>
      </c>
      <c r="E45" s="38">
        <f t="shared" si="5"/>
        <v>488</v>
      </c>
      <c r="G45" s="62" t="s">
        <v>87</v>
      </c>
      <c r="H45" s="246">
        <f t="shared" si="14"/>
        <v>33</v>
      </c>
      <c r="I45" s="147" t="s">
        <v>139</v>
      </c>
      <c r="J45" s="100">
        <f>+H49+H50+H51+E38+E39</f>
        <v>928</v>
      </c>
    </row>
    <row r="46" spans="2:10" ht="15.75" thickBot="1" x14ac:dyDescent="0.3">
      <c r="B46" s="45" t="s">
        <v>20</v>
      </c>
      <c r="C46" s="251">
        <f t="shared" ref="C46:D46" si="17">ROUND(C19*62%,0)</f>
        <v>253</v>
      </c>
      <c r="D46" s="251">
        <f t="shared" si="17"/>
        <v>206</v>
      </c>
      <c r="E46" s="38">
        <f t="shared" si="5"/>
        <v>459</v>
      </c>
      <c r="G46" s="62" t="s">
        <v>88</v>
      </c>
      <c r="H46" s="246">
        <f t="shared" si="14"/>
        <v>33</v>
      </c>
      <c r="I46" s="119" t="s">
        <v>63</v>
      </c>
      <c r="J46" s="101">
        <f>SUM(E36:E39)</f>
        <v>1166</v>
      </c>
    </row>
    <row r="47" spans="2:10" x14ac:dyDescent="0.25">
      <c r="B47" s="45" t="s">
        <v>21</v>
      </c>
      <c r="C47" s="251">
        <f t="shared" ref="C47:D47" si="18">ROUND(C20*62%,0)</f>
        <v>243</v>
      </c>
      <c r="D47" s="251">
        <f t="shared" si="18"/>
        <v>213</v>
      </c>
      <c r="E47" s="38">
        <f t="shared" si="5"/>
        <v>456</v>
      </c>
      <c r="G47" s="62" t="s">
        <v>142</v>
      </c>
      <c r="H47" s="246">
        <f t="shared" si="14"/>
        <v>45</v>
      </c>
      <c r="I47" s="52"/>
      <c r="J47" s="52"/>
    </row>
    <row r="48" spans="2:10" x14ac:dyDescent="0.25">
      <c r="B48" s="45" t="s">
        <v>22</v>
      </c>
      <c r="C48" s="251">
        <f t="shared" ref="C48:D48" si="19">ROUND(C21*62%,0)</f>
        <v>235</v>
      </c>
      <c r="D48" s="251">
        <f t="shared" si="19"/>
        <v>210</v>
      </c>
      <c r="E48" s="38">
        <f t="shared" si="5"/>
        <v>445</v>
      </c>
      <c r="G48" s="62" t="s">
        <v>57</v>
      </c>
      <c r="H48" s="246">
        <f t="shared" si="14"/>
        <v>42</v>
      </c>
      <c r="I48" s="52"/>
      <c r="J48" s="52"/>
    </row>
    <row r="49" spans="1:21" x14ac:dyDescent="0.25">
      <c r="B49" s="45" t="s">
        <v>23</v>
      </c>
      <c r="C49" s="251">
        <f t="shared" ref="C49:D49" si="20">ROUND(C22*62%,0)</f>
        <v>185</v>
      </c>
      <c r="D49" s="251">
        <f t="shared" si="20"/>
        <v>150</v>
      </c>
      <c r="E49" s="38">
        <f t="shared" si="5"/>
        <v>335</v>
      </c>
      <c r="G49" s="62" t="s">
        <v>141</v>
      </c>
      <c r="H49" s="246">
        <f t="shared" si="14"/>
        <v>45</v>
      </c>
      <c r="I49" s="52"/>
      <c r="J49" s="52"/>
    </row>
    <row r="50" spans="1:21" x14ac:dyDescent="0.25">
      <c r="B50" s="45" t="s">
        <v>24</v>
      </c>
      <c r="C50" s="251">
        <f t="shared" ref="C50:D50" si="21">ROUND(C23*62%,0)</f>
        <v>131</v>
      </c>
      <c r="D50" s="251">
        <f t="shared" si="21"/>
        <v>132</v>
      </c>
      <c r="E50" s="38">
        <f t="shared" si="5"/>
        <v>263</v>
      </c>
      <c r="G50" s="62" t="s">
        <v>143</v>
      </c>
      <c r="H50" s="246">
        <f t="shared" si="14"/>
        <v>51</v>
      </c>
      <c r="I50" s="52"/>
      <c r="J50" s="52"/>
    </row>
    <row r="51" spans="1:21" x14ac:dyDescent="0.25">
      <c r="B51" s="45" t="s">
        <v>25</v>
      </c>
      <c r="C51" s="251">
        <f t="shared" ref="C51:D51" si="22">ROUND(C24*62%,0)</f>
        <v>119</v>
      </c>
      <c r="D51" s="251">
        <f t="shared" si="22"/>
        <v>99</v>
      </c>
      <c r="E51" s="38">
        <f t="shared" si="5"/>
        <v>218</v>
      </c>
      <c r="G51" s="62" t="s">
        <v>144</v>
      </c>
      <c r="H51" s="246">
        <f t="shared" si="14"/>
        <v>60</v>
      </c>
      <c r="I51" s="52"/>
      <c r="J51" s="52"/>
    </row>
    <row r="52" spans="1:21" x14ac:dyDescent="0.25">
      <c r="B52" s="45" t="s">
        <v>26</v>
      </c>
      <c r="C52" s="251">
        <f t="shared" ref="C52:D52" si="23">ROUND(C25*62%,0)</f>
        <v>135</v>
      </c>
      <c r="D52" s="251">
        <f t="shared" si="23"/>
        <v>112</v>
      </c>
      <c r="E52" s="38">
        <f t="shared" si="5"/>
        <v>247</v>
      </c>
      <c r="G52" s="62" t="s">
        <v>58</v>
      </c>
      <c r="H52" s="246">
        <f t="shared" si="14"/>
        <v>68</v>
      </c>
      <c r="I52" s="52"/>
      <c r="J52" s="52"/>
    </row>
    <row r="53" spans="1:21" ht="15.75" thickBot="1" x14ac:dyDescent="0.3">
      <c r="B53" s="45" t="s">
        <v>95</v>
      </c>
      <c r="C53" s="251">
        <f t="shared" ref="C53:D53" si="24">ROUND(C26*62%,0)</f>
        <v>3</v>
      </c>
      <c r="D53" s="251">
        <f t="shared" si="24"/>
        <v>2</v>
      </c>
      <c r="E53" s="38">
        <f t="shared" si="5"/>
        <v>5</v>
      </c>
      <c r="F53" s="39"/>
      <c r="G53" s="117" t="s">
        <v>62</v>
      </c>
      <c r="H53" s="247">
        <f t="shared" si="14"/>
        <v>90</v>
      </c>
      <c r="I53" s="73"/>
      <c r="J53" s="52"/>
    </row>
    <row r="54" spans="1:21" ht="15.75" thickBot="1" x14ac:dyDescent="0.3">
      <c r="B54" s="63" t="s">
        <v>14</v>
      </c>
      <c r="C54" s="47">
        <f>SUM(C36:C53)</f>
        <v>3174</v>
      </c>
      <c r="D54" s="47">
        <f>SUM(D36:D53)</f>
        <v>2877</v>
      </c>
      <c r="E54" s="47">
        <f>SUM(E36:E53)</f>
        <v>6051</v>
      </c>
      <c r="F54" s="81">
        <v>0.62</v>
      </c>
      <c r="G54" s="35"/>
      <c r="H54" s="35"/>
      <c r="I54" s="35"/>
      <c r="J54" s="35"/>
    </row>
    <row r="55" spans="1:21" ht="15.75" thickBot="1" x14ac:dyDescent="0.3">
      <c r="A55" s="82"/>
      <c r="B55" s="82"/>
      <c r="C55" s="82"/>
      <c r="D55" s="82"/>
      <c r="E55" s="82"/>
      <c r="F55" s="82"/>
      <c r="I55" s="35"/>
      <c r="J55" s="35"/>
    </row>
    <row r="56" spans="1:21" ht="26.25" customHeight="1" thickBot="1" x14ac:dyDescent="0.3">
      <c r="B56" s="204" t="s">
        <v>45</v>
      </c>
      <c r="C56" s="206" t="s">
        <v>82</v>
      </c>
      <c r="D56" s="212"/>
      <c r="E56" s="213"/>
      <c r="G56" s="204" t="s">
        <v>45</v>
      </c>
      <c r="H56" s="206" t="s">
        <v>82</v>
      </c>
      <c r="I56" s="212"/>
      <c r="J56" s="213"/>
    </row>
    <row r="57" spans="1:21" ht="15.75" thickBot="1" x14ac:dyDescent="0.3">
      <c r="B57" s="205"/>
      <c r="C57" s="49" t="s">
        <v>2</v>
      </c>
      <c r="D57" s="50" t="s">
        <v>3</v>
      </c>
      <c r="E57" s="51" t="s">
        <v>4</v>
      </c>
      <c r="F57" s="48"/>
      <c r="G57" s="205"/>
      <c r="H57" s="49" t="s">
        <v>2</v>
      </c>
      <c r="I57" s="50" t="s">
        <v>3</v>
      </c>
      <c r="J57" s="51" t="s">
        <v>4</v>
      </c>
      <c r="K57" s="29"/>
      <c r="Q57" s="84"/>
      <c r="R57" s="85"/>
      <c r="S57" s="85"/>
      <c r="T57" s="85"/>
      <c r="U57" s="65"/>
    </row>
    <row r="58" spans="1:21" ht="15" customHeight="1" x14ac:dyDescent="0.25">
      <c r="B58" s="45" t="s">
        <v>32</v>
      </c>
      <c r="C58" s="251">
        <f>ROUND(C9*38%,0)</f>
        <v>48</v>
      </c>
      <c r="D58" s="251">
        <f>ROUND(D9*38%,0)</f>
        <v>46</v>
      </c>
      <c r="E58" s="37">
        <f t="shared" ref="E58" si="25">SUM(C58:D58)</f>
        <v>94</v>
      </c>
      <c r="F58" s="160"/>
      <c r="G58" s="42" t="s">
        <v>6</v>
      </c>
      <c r="H58" s="37">
        <f>SUM(C58:C59)</f>
        <v>125</v>
      </c>
      <c r="I58" s="66">
        <f>SUM(D58:D59)</f>
        <v>117</v>
      </c>
      <c r="J58" s="37">
        <f>SUM(E58:E59)</f>
        <v>242</v>
      </c>
      <c r="K58" s="87"/>
      <c r="Q58" s="84"/>
      <c r="R58" s="85"/>
      <c r="S58" s="85"/>
      <c r="T58" s="85"/>
      <c r="U58" s="65"/>
    </row>
    <row r="59" spans="1:21" ht="15" customHeight="1" x14ac:dyDescent="0.25">
      <c r="B59" s="59" t="s">
        <v>7</v>
      </c>
      <c r="C59" s="251">
        <f t="shared" ref="C59:D59" si="26">ROUND(C10*38%,0)</f>
        <v>77</v>
      </c>
      <c r="D59" s="251">
        <f t="shared" si="26"/>
        <v>71</v>
      </c>
      <c r="E59" s="38">
        <f t="shared" ref="E59:E75" si="27">SUM(C59:D59)</f>
        <v>148</v>
      </c>
      <c r="F59" s="160"/>
      <c r="G59" s="44" t="s">
        <v>8</v>
      </c>
      <c r="H59" s="38">
        <f>SUM(C60:C61)</f>
        <v>248</v>
      </c>
      <c r="I59" s="67">
        <f>SUM(D60:D61)</f>
        <v>224</v>
      </c>
      <c r="J59" s="38">
        <f>SUM(E60:E61)</f>
        <v>472</v>
      </c>
      <c r="K59" s="88"/>
      <c r="Q59" s="84"/>
      <c r="R59" s="85"/>
      <c r="S59" s="85"/>
      <c r="T59" s="85"/>
      <c r="U59" s="65"/>
    </row>
    <row r="60" spans="1:21" ht="15" customHeight="1" x14ac:dyDescent="0.25">
      <c r="B60" s="45" t="s">
        <v>59</v>
      </c>
      <c r="C60" s="251">
        <f t="shared" ref="C60:D60" si="28">ROUND(C11*38%,0)</f>
        <v>112</v>
      </c>
      <c r="D60" s="251">
        <f t="shared" si="28"/>
        <v>111</v>
      </c>
      <c r="E60" s="38">
        <f t="shared" si="27"/>
        <v>223</v>
      </c>
      <c r="F60" s="160"/>
      <c r="G60" s="44" t="s">
        <v>10</v>
      </c>
      <c r="H60" s="38">
        <f>SUM(C62:C70)</f>
        <v>1220</v>
      </c>
      <c r="I60" s="67">
        <f>SUM(D62:D70)</f>
        <v>1119</v>
      </c>
      <c r="J60" s="38">
        <f>SUM(E62:E70)</f>
        <v>2339</v>
      </c>
      <c r="K60" s="29"/>
      <c r="Q60" s="84"/>
      <c r="R60" s="85"/>
      <c r="S60" s="85"/>
      <c r="T60" s="85"/>
      <c r="U60" s="65"/>
    </row>
    <row r="61" spans="1:21" ht="15" customHeight="1" thickBot="1" x14ac:dyDescent="0.3">
      <c r="B61" s="45" t="s">
        <v>11</v>
      </c>
      <c r="C61" s="251">
        <f t="shared" ref="C61:D61" si="29">ROUND(C12*38%,0)</f>
        <v>136</v>
      </c>
      <c r="D61" s="251">
        <f t="shared" si="29"/>
        <v>113</v>
      </c>
      <c r="E61" s="38">
        <f t="shared" si="27"/>
        <v>249</v>
      </c>
      <c r="F61" s="160"/>
      <c r="G61" s="44" t="s">
        <v>12</v>
      </c>
      <c r="H61" s="38">
        <f>SUM(C71:C74)</f>
        <v>350</v>
      </c>
      <c r="I61" s="67">
        <f>SUM(D71:D74)</f>
        <v>302</v>
      </c>
      <c r="J61" s="38">
        <f>SUM(E71:E74)</f>
        <v>652</v>
      </c>
      <c r="K61" s="29"/>
      <c r="Q61" s="84"/>
      <c r="R61" s="85"/>
      <c r="S61" s="85"/>
      <c r="T61" s="85"/>
      <c r="U61" s="65"/>
    </row>
    <row r="62" spans="1:21" ht="15" customHeight="1" thickBot="1" x14ac:dyDescent="0.3">
      <c r="B62" s="45" t="s">
        <v>13</v>
      </c>
      <c r="C62" s="251">
        <f t="shared" ref="C62:D62" si="30">ROUND(C13*38%,0)</f>
        <v>129</v>
      </c>
      <c r="D62" s="251">
        <f t="shared" si="30"/>
        <v>121</v>
      </c>
      <c r="E62" s="38">
        <f t="shared" si="27"/>
        <v>250</v>
      </c>
      <c r="F62" s="160"/>
      <c r="G62" s="46" t="s">
        <v>14</v>
      </c>
      <c r="H62" s="116">
        <f>SUM(H58:H61)</f>
        <v>1943</v>
      </c>
      <c r="I62" s="116">
        <f t="shared" ref="I62" si="31">SUM(I58:I61)</f>
        <v>1762</v>
      </c>
      <c r="J62" s="47">
        <f t="shared" ref="J62" si="32">SUM(J58:J61)</f>
        <v>3705</v>
      </c>
      <c r="K62" s="29"/>
      <c r="Q62" s="84"/>
      <c r="R62" s="85"/>
      <c r="S62" s="85"/>
      <c r="T62" s="85"/>
      <c r="U62" s="65"/>
    </row>
    <row r="63" spans="1:21" ht="15" customHeight="1" thickBot="1" x14ac:dyDescent="0.3">
      <c r="B63" s="45" t="s">
        <v>15</v>
      </c>
      <c r="C63" s="251">
        <f t="shared" ref="C63:D63" si="33">ROUND(C14*38%,0)</f>
        <v>123</v>
      </c>
      <c r="D63" s="251">
        <f t="shared" si="33"/>
        <v>119</v>
      </c>
      <c r="E63" s="38">
        <f t="shared" si="27"/>
        <v>242</v>
      </c>
      <c r="F63" s="160"/>
      <c r="G63" s="52"/>
      <c r="H63" s="52"/>
      <c r="I63" s="52"/>
      <c r="J63" s="52"/>
      <c r="K63" s="29"/>
      <c r="Q63" s="84"/>
      <c r="R63" s="85"/>
      <c r="S63" s="85"/>
      <c r="T63" s="85"/>
      <c r="U63" s="65"/>
    </row>
    <row r="64" spans="1:21" ht="15" customHeight="1" x14ac:dyDescent="0.25">
      <c r="B64" s="45" t="s">
        <v>16</v>
      </c>
      <c r="C64" s="251">
        <f t="shared" ref="C64:D64" si="34">ROUND(C15*38%,0)</f>
        <v>123</v>
      </c>
      <c r="D64" s="251">
        <f t="shared" si="34"/>
        <v>121</v>
      </c>
      <c r="E64" s="38">
        <f t="shared" si="27"/>
        <v>244</v>
      </c>
      <c r="F64" s="160"/>
      <c r="G64" s="61" t="s">
        <v>136</v>
      </c>
      <c r="H64" s="245">
        <f>ROUND(H15*38%,0)</f>
        <v>10</v>
      </c>
      <c r="I64" s="118" t="s">
        <v>60</v>
      </c>
      <c r="J64" s="37">
        <f>SUM(C62:C66)</f>
        <v>618</v>
      </c>
      <c r="K64" s="29"/>
      <c r="Q64" s="84"/>
      <c r="R64" s="85"/>
      <c r="S64" s="85"/>
      <c r="T64" s="85"/>
      <c r="U64" s="65"/>
    </row>
    <row r="65" spans="2:21" ht="15" customHeight="1" thickBot="1" x14ac:dyDescent="0.3">
      <c r="B65" s="45" t="s">
        <v>17</v>
      </c>
      <c r="C65" s="251">
        <f t="shared" ref="C65:D65" si="35">ROUND(C16*38%,0)</f>
        <v>115</v>
      </c>
      <c r="D65" s="251">
        <f t="shared" si="35"/>
        <v>116</v>
      </c>
      <c r="E65" s="38">
        <f t="shared" si="27"/>
        <v>231</v>
      </c>
      <c r="F65" s="160"/>
      <c r="G65" s="62" t="s">
        <v>137</v>
      </c>
      <c r="H65" s="246">
        <f t="shared" ref="H65:H75" si="36">ROUND(H16*38%,0)</f>
        <v>22</v>
      </c>
      <c r="I65" s="119" t="s">
        <v>61</v>
      </c>
      <c r="J65" s="32">
        <f>SUM(D67:D70)</f>
        <v>530</v>
      </c>
      <c r="K65" s="29"/>
      <c r="Q65" s="84"/>
      <c r="R65" s="85"/>
      <c r="S65" s="85"/>
      <c r="T65" s="85"/>
      <c r="U65" s="65"/>
    </row>
    <row r="66" spans="2:21" ht="15" customHeight="1" thickBot="1" x14ac:dyDescent="0.3">
      <c r="B66" s="45" t="s">
        <v>18</v>
      </c>
      <c r="C66" s="251">
        <f t="shared" ref="C66:D66" si="37">ROUND(C17*38%,0)</f>
        <v>128</v>
      </c>
      <c r="D66" s="251">
        <f t="shared" si="37"/>
        <v>112</v>
      </c>
      <c r="E66" s="38">
        <f t="shared" si="27"/>
        <v>240</v>
      </c>
      <c r="F66" s="160"/>
      <c r="G66" s="62" t="s">
        <v>138</v>
      </c>
      <c r="H66" s="246">
        <f t="shared" si="36"/>
        <v>21</v>
      </c>
      <c r="I66" s="55"/>
      <c r="J66" s="48"/>
      <c r="K66" s="29"/>
      <c r="Q66" s="84"/>
      <c r="R66" s="85"/>
      <c r="S66" s="85"/>
      <c r="T66" s="85"/>
      <c r="U66" s="65"/>
    </row>
    <row r="67" spans="2:21" ht="15" customHeight="1" x14ac:dyDescent="0.25">
      <c r="B67" s="45" t="s">
        <v>19</v>
      </c>
      <c r="C67" s="251">
        <f t="shared" ref="C67:D67" si="38">ROUND(C18*38%,0)</f>
        <v>154</v>
      </c>
      <c r="D67" s="251">
        <f t="shared" si="38"/>
        <v>144</v>
      </c>
      <c r="E67" s="38">
        <f t="shared" si="27"/>
        <v>298</v>
      </c>
      <c r="F67" s="160"/>
      <c r="G67" s="62" t="s">
        <v>87</v>
      </c>
      <c r="H67" s="246">
        <f t="shared" si="36"/>
        <v>21</v>
      </c>
      <c r="I67" s="147" t="s">
        <v>139</v>
      </c>
      <c r="J67" s="100">
        <f>+H71+H72+H73+E60+E61</f>
        <v>566</v>
      </c>
      <c r="K67" s="29"/>
      <c r="Q67" s="84"/>
      <c r="R67" s="85"/>
      <c r="S67" s="85"/>
      <c r="T67" s="85"/>
      <c r="U67" s="65"/>
    </row>
    <row r="68" spans="2:21" ht="15" customHeight="1" thickBot="1" x14ac:dyDescent="0.3">
      <c r="B68" s="45" t="s">
        <v>20</v>
      </c>
      <c r="C68" s="251">
        <f t="shared" ref="C68:D68" si="39">ROUND(C19*38%,0)</f>
        <v>155</v>
      </c>
      <c r="D68" s="251">
        <f t="shared" si="39"/>
        <v>126</v>
      </c>
      <c r="E68" s="38">
        <f t="shared" si="27"/>
        <v>281</v>
      </c>
      <c r="F68" s="160"/>
      <c r="G68" s="62" t="s">
        <v>88</v>
      </c>
      <c r="H68" s="246">
        <f t="shared" si="36"/>
        <v>21</v>
      </c>
      <c r="I68" s="119" t="s">
        <v>63</v>
      </c>
      <c r="J68" s="101">
        <f>SUM(E58:E61)</f>
        <v>714</v>
      </c>
      <c r="K68" s="29"/>
      <c r="Q68" s="84"/>
      <c r="R68" s="85"/>
      <c r="S68" s="85"/>
      <c r="T68" s="85"/>
      <c r="U68" s="65"/>
    </row>
    <row r="69" spans="2:21" ht="15" customHeight="1" x14ac:dyDescent="0.25">
      <c r="B69" s="45" t="s">
        <v>21</v>
      </c>
      <c r="C69" s="251">
        <f t="shared" ref="C69:D69" si="40">ROUND(C20*38%,0)</f>
        <v>149</v>
      </c>
      <c r="D69" s="251">
        <f t="shared" si="40"/>
        <v>131</v>
      </c>
      <c r="E69" s="38">
        <f t="shared" si="27"/>
        <v>280</v>
      </c>
      <c r="F69" s="160"/>
      <c r="G69" s="62" t="s">
        <v>142</v>
      </c>
      <c r="H69" s="246">
        <f t="shared" si="36"/>
        <v>27</v>
      </c>
      <c r="I69" s="52"/>
      <c r="J69" s="52"/>
      <c r="K69" s="29"/>
      <c r="Q69" s="84"/>
      <c r="R69" s="85"/>
      <c r="S69" s="85"/>
      <c r="T69" s="85"/>
      <c r="U69" s="65"/>
    </row>
    <row r="70" spans="2:21" ht="15" customHeight="1" x14ac:dyDescent="0.25">
      <c r="B70" s="45" t="s">
        <v>22</v>
      </c>
      <c r="C70" s="251">
        <f t="shared" ref="C70:D70" si="41">ROUND(C21*38%,0)</f>
        <v>144</v>
      </c>
      <c r="D70" s="251">
        <f t="shared" si="41"/>
        <v>129</v>
      </c>
      <c r="E70" s="38">
        <f t="shared" si="27"/>
        <v>273</v>
      </c>
      <c r="F70" s="160"/>
      <c r="G70" s="62" t="s">
        <v>57</v>
      </c>
      <c r="H70" s="246">
        <f t="shared" si="36"/>
        <v>25</v>
      </c>
      <c r="I70" s="52"/>
      <c r="J70" s="52"/>
      <c r="K70" s="29"/>
      <c r="Q70" s="84"/>
      <c r="R70" s="85"/>
      <c r="S70" s="85"/>
      <c r="T70" s="85"/>
      <c r="U70" s="65"/>
    </row>
    <row r="71" spans="2:21" ht="15" customHeight="1" x14ac:dyDescent="0.25">
      <c r="B71" s="45" t="s">
        <v>23</v>
      </c>
      <c r="C71" s="251">
        <f t="shared" ref="C71:D71" si="42">ROUND(C22*38%,0)</f>
        <v>113</v>
      </c>
      <c r="D71" s="251">
        <f t="shared" si="42"/>
        <v>92</v>
      </c>
      <c r="E71" s="38">
        <f t="shared" si="27"/>
        <v>205</v>
      </c>
      <c r="F71" s="160"/>
      <c r="G71" s="62" t="s">
        <v>141</v>
      </c>
      <c r="H71" s="246">
        <f t="shared" si="36"/>
        <v>27</v>
      </c>
      <c r="I71" s="52"/>
      <c r="J71" s="52"/>
      <c r="K71" s="29"/>
      <c r="Q71" s="84"/>
      <c r="R71" s="85"/>
      <c r="S71" s="85"/>
      <c r="T71" s="85"/>
      <c r="U71" s="65"/>
    </row>
    <row r="72" spans="2:21" ht="15" customHeight="1" x14ac:dyDescent="0.25">
      <c r="B72" s="45" t="s">
        <v>24</v>
      </c>
      <c r="C72" s="251">
        <f t="shared" ref="C72:D72" si="43">ROUND(C23*38%,0)</f>
        <v>81</v>
      </c>
      <c r="D72" s="251">
        <f t="shared" si="43"/>
        <v>81</v>
      </c>
      <c r="E72" s="38">
        <f t="shared" si="27"/>
        <v>162</v>
      </c>
      <c r="F72" s="160"/>
      <c r="G72" s="62" t="s">
        <v>143</v>
      </c>
      <c r="H72" s="246">
        <f t="shared" si="36"/>
        <v>31</v>
      </c>
      <c r="I72" s="52"/>
      <c r="J72" s="52"/>
      <c r="K72" s="29"/>
      <c r="Q72" s="84"/>
      <c r="R72" s="85"/>
      <c r="S72" s="85"/>
      <c r="T72" s="85"/>
      <c r="U72" s="65"/>
    </row>
    <row r="73" spans="2:21" ht="15" customHeight="1" x14ac:dyDescent="0.25">
      <c r="B73" s="45" t="s">
        <v>25</v>
      </c>
      <c r="C73" s="251">
        <f t="shared" ref="C73:D73" si="44">ROUND(C24*38%,0)</f>
        <v>73</v>
      </c>
      <c r="D73" s="251">
        <f t="shared" si="44"/>
        <v>61</v>
      </c>
      <c r="E73" s="38">
        <f t="shared" si="27"/>
        <v>134</v>
      </c>
      <c r="F73" s="160"/>
      <c r="G73" s="62" t="s">
        <v>144</v>
      </c>
      <c r="H73" s="246">
        <f t="shared" si="36"/>
        <v>36</v>
      </c>
      <c r="I73" s="52"/>
      <c r="J73" s="52"/>
      <c r="K73" s="29"/>
      <c r="Q73" s="84"/>
      <c r="R73" s="85"/>
      <c r="S73" s="85"/>
      <c r="T73" s="85"/>
      <c r="U73" s="65"/>
    </row>
    <row r="74" spans="2:21" ht="15" customHeight="1" x14ac:dyDescent="0.25">
      <c r="B74" s="45" t="s">
        <v>26</v>
      </c>
      <c r="C74" s="251">
        <f t="shared" ref="C74:D74" si="45">ROUND(C25*38%,0)</f>
        <v>83</v>
      </c>
      <c r="D74" s="251">
        <f t="shared" si="45"/>
        <v>68</v>
      </c>
      <c r="E74" s="38">
        <f t="shared" si="27"/>
        <v>151</v>
      </c>
      <c r="F74" s="160"/>
      <c r="G74" s="62" t="s">
        <v>58</v>
      </c>
      <c r="H74" s="246">
        <f t="shared" si="36"/>
        <v>42</v>
      </c>
      <c r="I74" s="52"/>
      <c r="J74" s="52"/>
      <c r="K74" s="29"/>
      <c r="Q74" s="84"/>
      <c r="R74" s="85"/>
      <c r="S74" s="85"/>
      <c r="T74" s="85"/>
      <c r="U74" s="65"/>
    </row>
    <row r="75" spans="2:21" ht="15" customHeight="1" thickBot="1" x14ac:dyDescent="0.3">
      <c r="B75" s="45" t="s">
        <v>95</v>
      </c>
      <c r="C75" s="251">
        <f t="shared" ref="C75:D75" si="46">ROUND(C26*38%,0)</f>
        <v>2</v>
      </c>
      <c r="D75" s="251">
        <f t="shared" si="46"/>
        <v>2</v>
      </c>
      <c r="E75" s="38">
        <f t="shared" si="27"/>
        <v>4</v>
      </c>
      <c r="F75" s="39"/>
      <c r="G75" s="117" t="s">
        <v>62</v>
      </c>
      <c r="H75" s="247">
        <f t="shared" si="36"/>
        <v>55</v>
      </c>
      <c r="I75" s="73"/>
      <c r="J75" s="52"/>
      <c r="K75" s="29"/>
      <c r="Q75" s="84"/>
      <c r="R75" s="85"/>
      <c r="S75" s="85"/>
      <c r="T75" s="85"/>
      <c r="U75" s="65"/>
    </row>
    <row r="76" spans="2:21" ht="15" customHeight="1" thickBot="1" x14ac:dyDescent="0.3">
      <c r="B76" s="63" t="s">
        <v>14</v>
      </c>
      <c r="C76" s="47">
        <f>SUM(C58:C75)</f>
        <v>1945</v>
      </c>
      <c r="D76" s="47">
        <f>SUM(D58:D75)</f>
        <v>1764</v>
      </c>
      <c r="E76" s="47">
        <f>SUM(E58:E75)</f>
        <v>3709</v>
      </c>
      <c r="F76" s="81">
        <v>0.38</v>
      </c>
      <c r="G76" s="86"/>
      <c r="H76" s="86"/>
      <c r="I76" s="86"/>
      <c r="J76" s="86"/>
      <c r="K76" s="52"/>
      <c r="Q76" s="85"/>
      <c r="R76" s="85"/>
      <c r="S76" s="85"/>
      <c r="T76" s="85"/>
      <c r="U76" s="65"/>
    </row>
    <row r="77" spans="2:21" ht="14.25" customHeight="1" x14ac:dyDescent="0.25">
      <c r="B77" s="57"/>
      <c r="C77" s="57"/>
      <c r="D77" s="57"/>
      <c r="E77" s="57"/>
      <c r="F77" s="57"/>
      <c r="G77" s="58"/>
      <c r="H77" s="58"/>
      <c r="I77" s="58"/>
      <c r="J77" s="58"/>
    </row>
    <row r="78" spans="2:21" ht="14.25" customHeight="1" x14ac:dyDescent="0.25">
      <c r="B78" s="57"/>
      <c r="C78" s="57"/>
      <c r="D78" s="57"/>
      <c r="E78" s="57"/>
      <c r="F78" s="57"/>
      <c r="G78" s="58"/>
      <c r="H78" s="58"/>
      <c r="I78" s="58"/>
      <c r="J78" s="58"/>
    </row>
    <row r="79" spans="2:21" ht="15.75" thickBot="1" x14ac:dyDescent="0.3">
      <c r="B79" s="29" t="s">
        <v>107</v>
      </c>
      <c r="G79" s="57"/>
      <c r="H79" s="57"/>
      <c r="I79" s="57"/>
      <c r="J79" s="57"/>
    </row>
    <row r="80" spans="2:21" ht="28.5" customHeight="1" thickBot="1" x14ac:dyDescent="0.3">
      <c r="B80" s="195" t="s">
        <v>1</v>
      </c>
      <c r="C80" s="197" t="s">
        <v>85</v>
      </c>
      <c r="D80" s="198"/>
      <c r="E80" s="199"/>
      <c r="F80" s="73"/>
      <c r="G80" s="195" t="s">
        <v>45</v>
      </c>
      <c r="H80" s="197" t="s">
        <v>85</v>
      </c>
      <c r="I80" s="198"/>
      <c r="J80" s="199"/>
    </row>
    <row r="81" spans="2:10" ht="15.75" thickBot="1" x14ac:dyDescent="0.3">
      <c r="B81" s="196"/>
      <c r="C81" s="127" t="s">
        <v>2</v>
      </c>
      <c r="D81" s="128" t="s">
        <v>3</v>
      </c>
      <c r="E81" s="129" t="s">
        <v>4</v>
      </c>
      <c r="F81" s="73"/>
      <c r="G81" s="200"/>
      <c r="H81" s="127" t="s">
        <v>2</v>
      </c>
      <c r="I81" s="128" t="s">
        <v>3</v>
      </c>
      <c r="J81" s="129" t="s">
        <v>4</v>
      </c>
    </row>
    <row r="82" spans="2:10" x14ac:dyDescent="0.25">
      <c r="B82" s="137" t="s">
        <v>32</v>
      </c>
      <c r="C82" s="156">
        <v>62</v>
      </c>
      <c r="D82" s="29">
        <v>64</v>
      </c>
      <c r="E82" s="37">
        <f t="shared" ref="E82:E99" si="47">SUM(C82:D82)</f>
        <v>126</v>
      </c>
      <c r="F82" s="76"/>
      <c r="G82" s="130" t="s">
        <v>6</v>
      </c>
      <c r="H82" s="40">
        <f>SUM(C82:C83)</f>
        <v>174</v>
      </c>
      <c r="I82" s="37">
        <f>SUM(D82:D83)</f>
        <v>162</v>
      </c>
      <c r="J82" s="37">
        <f>SUM(H82:I82)</f>
        <v>336</v>
      </c>
    </row>
    <row r="83" spans="2:10" x14ac:dyDescent="0.25">
      <c r="B83" s="138" t="s">
        <v>7</v>
      </c>
      <c r="C83" s="148">
        <v>112</v>
      </c>
      <c r="D83" s="29">
        <v>98</v>
      </c>
      <c r="E83" s="38">
        <f t="shared" si="47"/>
        <v>210</v>
      </c>
      <c r="F83" s="73"/>
      <c r="G83" s="131" t="s">
        <v>8</v>
      </c>
      <c r="H83" s="39">
        <f>SUM(C84:C85)</f>
        <v>339</v>
      </c>
      <c r="I83" s="38">
        <f>SUM(D84:D85)</f>
        <v>311</v>
      </c>
      <c r="J83" s="38">
        <f>SUM(H83:I83)</f>
        <v>650</v>
      </c>
    </row>
    <row r="84" spans="2:10" x14ac:dyDescent="0.25">
      <c r="B84" s="137" t="s">
        <v>59</v>
      </c>
      <c r="C84" s="148">
        <v>158</v>
      </c>
      <c r="D84" s="29">
        <v>148</v>
      </c>
      <c r="E84" s="38">
        <f t="shared" si="47"/>
        <v>306</v>
      </c>
      <c r="F84" s="73"/>
      <c r="G84" s="131" t="s">
        <v>10</v>
      </c>
      <c r="H84" s="39">
        <f>SUM(C86:C94)</f>
        <v>1684</v>
      </c>
      <c r="I84" s="38">
        <f>SUM(D86:D94)</f>
        <v>1502</v>
      </c>
      <c r="J84" s="38">
        <f>SUM(H84:I84)</f>
        <v>3186</v>
      </c>
    </row>
    <row r="85" spans="2:10" ht="15.75" thickBot="1" x14ac:dyDescent="0.3">
      <c r="B85" s="137" t="s">
        <v>11</v>
      </c>
      <c r="C85" s="148">
        <v>181</v>
      </c>
      <c r="D85" s="29">
        <v>163</v>
      </c>
      <c r="E85" s="38">
        <f t="shared" si="47"/>
        <v>344</v>
      </c>
      <c r="F85" s="73"/>
      <c r="G85" s="132" t="s">
        <v>12</v>
      </c>
      <c r="H85" s="41">
        <f>SUM(C95:C98)</f>
        <v>427</v>
      </c>
      <c r="I85" s="32">
        <f>SUM(D95:D98)</f>
        <v>356</v>
      </c>
      <c r="J85" s="32">
        <f>SUM(H85:I85)</f>
        <v>783</v>
      </c>
    </row>
    <row r="86" spans="2:10" ht="15.75" thickBot="1" x14ac:dyDescent="0.3">
      <c r="B86" s="137" t="s">
        <v>13</v>
      </c>
      <c r="C86" s="148">
        <v>180</v>
      </c>
      <c r="D86" s="29">
        <v>181</v>
      </c>
      <c r="E86" s="38">
        <f t="shared" si="47"/>
        <v>361</v>
      </c>
      <c r="F86" s="73"/>
      <c r="G86" s="132" t="s">
        <v>14</v>
      </c>
      <c r="H86" s="41">
        <f>SUM(H82:H85)</f>
        <v>2624</v>
      </c>
      <c r="I86" s="32">
        <f t="shared" ref="I86:J86" si="48">SUM(I82:I85)</f>
        <v>2331</v>
      </c>
      <c r="J86" s="32">
        <f t="shared" si="48"/>
        <v>4955</v>
      </c>
    </row>
    <row r="87" spans="2:10" ht="15.75" thickBot="1" x14ac:dyDescent="0.3">
      <c r="B87" s="137" t="s">
        <v>15</v>
      </c>
      <c r="C87" s="148">
        <v>185</v>
      </c>
      <c r="D87" s="29">
        <v>171</v>
      </c>
      <c r="E87" s="38">
        <f t="shared" si="47"/>
        <v>356</v>
      </c>
      <c r="F87" s="73"/>
      <c r="G87" s="52"/>
      <c r="H87" s="52"/>
      <c r="I87" s="52"/>
      <c r="J87" s="52"/>
    </row>
    <row r="88" spans="2:10" x14ac:dyDescent="0.25">
      <c r="B88" s="137" t="s">
        <v>16</v>
      </c>
      <c r="C88" s="148">
        <v>153</v>
      </c>
      <c r="D88" s="29">
        <v>162</v>
      </c>
      <c r="E88" s="38">
        <f t="shared" si="47"/>
        <v>315</v>
      </c>
      <c r="F88" s="73"/>
      <c r="G88" s="133" t="s">
        <v>136</v>
      </c>
      <c r="H88" s="37">
        <v>17</v>
      </c>
      <c r="I88" s="135" t="s">
        <v>60</v>
      </c>
      <c r="J88" s="37">
        <f>SUM(C86:C90)</f>
        <v>859</v>
      </c>
    </row>
    <row r="89" spans="2:10" ht="15.75" thickBot="1" x14ac:dyDescent="0.3">
      <c r="B89" s="137" t="s">
        <v>17</v>
      </c>
      <c r="C89" s="148">
        <v>148</v>
      </c>
      <c r="D89" s="29">
        <v>146</v>
      </c>
      <c r="E89" s="38">
        <f t="shared" si="47"/>
        <v>294</v>
      </c>
      <c r="F89" s="73"/>
      <c r="G89" s="134" t="s">
        <v>137</v>
      </c>
      <c r="H89" s="38">
        <v>36</v>
      </c>
      <c r="I89" s="136" t="s">
        <v>61</v>
      </c>
      <c r="J89" s="32">
        <f>SUM(D91:D94)</f>
        <v>688</v>
      </c>
    </row>
    <row r="90" spans="2:10" ht="15.75" thickBot="1" x14ac:dyDescent="0.3">
      <c r="B90" s="137" t="s">
        <v>18</v>
      </c>
      <c r="C90" s="148">
        <v>193</v>
      </c>
      <c r="D90" s="29">
        <v>154</v>
      </c>
      <c r="E90" s="38">
        <f t="shared" si="47"/>
        <v>347</v>
      </c>
      <c r="F90" s="73"/>
      <c r="G90" s="134" t="s">
        <v>138</v>
      </c>
      <c r="H90" s="38">
        <v>26</v>
      </c>
      <c r="I90" s="55"/>
      <c r="J90" s="48"/>
    </row>
    <row r="91" spans="2:10" x14ac:dyDescent="0.25">
      <c r="B91" s="137" t="s">
        <v>19</v>
      </c>
      <c r="C91" s="148">
        <v>205</v>
      </c>
      <c r="D91" s="29">
        <v>177</v>
      </c>
      <c r="E91" s="38">
        <f t="shared" si="47"/>
        <v>382</v>
      </c>
      <c r="F91" s="73"/>
      <c r="G91" s="134" t="s">
        <v>87</v>
      </c>
      <c r="H91" s="38">
        <v>27</v>
      </c>
      <c r="I91" s="135" t="s">
        <v>139</v>
      </c>
      <c r="J91" s="100">
        <f>+H95+H96+H97+E84+E85</f>
        <v>784</v>
      </c>
    </row>
    <row r="92" spans="2:10" ht="15.75" thickBot="1" x14ac:dyDescent="0.3">
      <c r="B92" s="137" t="s">
        <v>20</v>
      </c>
      <c r="C92" s="148">
        <v>207</v>
      </c>
      <c r="D92" s="29">
        <v>164</v>
      </c>
      <c r="E92" s="38">
        <f t="shared" si="47"/>
        <v>371</v>
      </c>
      <c r="F92" s="73"/>
      <c r="G92" s="134" t="s">
        <v>88</v>
      </c>
      <c r="H92" s="38">
        <v>20</v>
      </c>
      <c r="I92" s="136" t="s">
        <v>63</v>
      </c>
      <c r="J92" s="101">
        <f>SUM(E82:E85)</f>
        <v>986</v>
      </c>
    </row>
    <row r="93" spans="2:10" x14ac:dyDescent="0.25">
      <c r="B93" s="137" t="s">
        <v>21</v>
      </c>
      <c r="C93" s="148">
        <v>215</v>
      </c>
      <c r="D93" s="29">
        <v>172</v>
      </c>
      <c r="E93" s="38">
        <f t="shared" si="47"/>
        <v>387</v>
      </c>
      <c r="F93" s="73"/>
      <c r="G93" s="134" t="s">
        <v>142</v>
      </c>
      <c r="H93" s="38">
        <v>42</v>
      </c>
      <c r="I93" s="52"/>
      <c r="J93" s="52"/>
    </row>
    <row r="94" spans="2:10" x14ac:dyDescent="0.25">
      <c r="B94" s="137" t="s">
        <v>22</v>
      </c>
      <c r="C94" s="148">
        <v>198</v>
      </c>
      <c r="D94" s="29">
        <v>175</v>
      </c>
      <c r="E94" s="38">
        <f t="shared" si="47"/>
        <v>373</v>
      </c>
      <c r="F94" s="73"/>
      <c r="G94" s="134" t="s">
        <v>57</v>
      </c>
      <c r="H94" s="38">
        <v>34</v>
      </c>
      <c r="I94" s="52"/>
      <c r="J94" s="52"/>
    </row>
    <row r="95" spans="2:10" x14ac:dyDescent="0.25">
      <c r="B95" s="137" t="s">
        <v>23</v>
      </c>
      <c r="C95" s="148">
        <v>135</v>
      </c>
      <c r="D95" s="29">
        <v>114</v>
      </c>
      <c r="E95" s="38">
        <f t="shared" si="47"/>
        <v>249</v>
      </c>
      <c r="F95" s="73"/>
      <c r="G95" s="134" t="s">
        <v>141</v>
      </c>
      <c r="H95" s="38">
        <v>38</v>
      </c>
      <c r="I95" s="52"/>
      <c r="J95" s="52"/>
    </row>
    <row r="96" spans="2:10" x14ac:dyDescent="0.25">
      <c r="B96" s="137" t="s">
        <v>24</v>
      </c>
      <c r="C96" s="148">
        <v>108</v>
      </c>
      <c r="D96" s="29">
        <v>99</v>
      </c>
      <c r="E96" s="38">
        <f t="shared" si="47"/>
        <v>207</v>
      </c>
      <c r="F96" s="73"/>
      <c r="G96" s="134" t="s">
        <v>143</v>
      </c>
      <c r="H96" s="38">
        <v>40</v>
      </c>
      <c r="I96" s="52"/>
      <c r="J96" s="52"/>
    </row>
    <row r="97" spans="1:10" x14ac:dyDescent="0.25">
      <c r="B97" s="137" t="s">
        <v>25</v>
      </c>
      <c r="C97" s="148">
        <v>91</v>
      </c>
      <c r="D97" s="29">
        <v>69</v>
      </c>
      <c r="E97" s="38">
        <f t="shared" si="47"/>
        <v>160</v>
      </c>
      <c r="F97" s="73"/>
      <c r="G97" s="134" t="s">
        <v>144</v>
      </c>
      <c r="H97" s="38">
        <v>56</v>
      </c>
      <c r="I97" s="52"/>
      <c r="J97" s="52"/>
    </row>
    <row r="98" spans="1:10" ht="15.75" customHeight="1" x14ac:dyDescent="0.25">
      <c r="B98" s="137" t="s">
        <v>26</v>
      </c>
      <c r="C98" s="148">
        <v>93</v>
      </c>
      <c r="D98" s="29">
        <v>74</v>
      </c>
      <c r="E98" s="38">
        <f t="shared" si="47"/>
        <v>167</v>
      </c>
      <c r="F98" s="73"/>
      <c r="G98" s="134" t="s">
        <v>58</v>
      </c>
      <c r="H98" s="38">
        <v>57</v>
      </c>
      <c r="I98" s="52"/>
      <c r="J98" s="52"/>
    </row>
    <row r="99" spans="1:10" ht="15.75" customHeight="1" thickBot="1" x14ac:dyDescent="0.3">
      <c r="B99" s="137" t="s">
        <v>95</v>
      </c>
      <c r="C99" s="32">
        <v>3</v>
      </c>
      <c r="D99" s="67">
        <v>2</v>
      </c>
      <c r="E99" s="38">
        <f t="shared" si="47"/>
        <v>5</v>
      </c>
      <c r="F99" s="73"/>
      <c r="G99" s="132" t="s">
        <v>62</v>
      </c>
      <c r="H99" s="32">
        <v>74</v>
      </c>
      <c r="I99" s="73"/>
      <c r="J99" s="52"/>
    </row>
    <row r="100" spans="1:10" ht="15.75" thickBot="1" x14ac:dyDescent="0.3">
      <c r="B100" s="139" t="s">
        <v>14</v>
      </c>
      <c r="C100" s="140">
        <f>SUM(C82:C99)</f>
        <v>2627</v>
      </c>
      <c r="D100" s="140">
        <f>SUM(D82:D99)</f>
        <v>2333</v>
      </c>
      <c r="E100" s="140">
        <f>SUM(E82:E99)</f>
        <v>4960</v>
      </c>
      <c r="F100" s="73"/>
      <c r="G100" s="73"/>
      <c r="H100" s="73"/>
      <c r="I100" s="52"/>
      <c r="J100" s="52"/>
    </row>
    <row r="101" spans="1:10" x14ac:dyDescent="0.25">
      <c r="A101" s="73"/>
      <c r="B101" s="77"/>
      <c r="C101" s="73"/>
      <c r="D101" s="73"/>
      <c r="E101" s="73"/>
      <c r="F101" s="73"/>
      <c r="I101" s="52"/>
      <c r="J101" s="52"/>
    </row>
    <row r="102" spans="1:10" ht="15.75" thickBot="1" x14ac:dyDescent="0.3">
      <c r="B102" s="29" t="s">
        <v>108</v>
      </c>
      <c r="J102" s="78"/>
    </row>
    <row r="103" spans="1:10" ht="28.5" customHeight="1" thickBot="1" x14ac:dyDescent="0.3">
      <c r="B103" s="195" t="s">
        <v>1</v>
      </c>
      <c r="C103" s="197" t="s">
        <v>86</v>
      </c>
      <c r="D103" s="198"/>
      <c r="E103" s="199"/>
      <c r="F103" s="73"/>
      <c r="G103" s="195" t="s">
        <v>45</v>
      </c>
      <c r="H103" s="197" t="s">
        <v>86</v>
      </c>
      <c r="I103" s="198"/>
      <c r="J103" s="199"/>
    </row>
    <row r="104" spans="1:10" ht="15.75" thickBot="1" x14ac:dyDescent="0.3">
      <c r="B104" s="196"/>
      <c r="C104" s="127" t="s">
        <v>2</v>
      </c>
      <c r="D104" s="128" t="s">
        <v>3</v>
      </c>
      <c r="E104" s="129" t="s">
        <v>4</v>
      </c>
      <c r="F104" s="73"/>
      <c r="G104" s="200"/>
      <c r="H104" s="127" t="s">
        <v>2</v>
      </c>
      <c r="I104" s="128" t="s">
        <v>3</v>
      </c>
      <c r="J104" s="129" t="s">
        <v>4</v>
      </c>
    </row>
    <row r="105" spans="1:10" x14ac:dyDescent="0.25">
      <c r="B105" s="137" t="s">
        <v>32</v>
      </c>
      <c r="C105" s="156">
        <v>46</v>
      </c>
      <c r="D105" s="29">
        <v>45</v>
      </c>
      <c r="E105" s="37">
        <f t="shared" ref="E105:E122" si="49">SUM(C105:D105)</f>
        <v>91</v>
      </c>
      <c r="F105" s="76"/>
      <c r="G105" s="130" t="s">
        <v>6</v>
      </c>
      <c r="H105" s="40">
        <f>SUM(C105:C106)</f>
        <v>117</v>
      </c>
      <c r="I105" s="37">
        <f>SUM(D105:D106)</f>
        <v>106</v>
      </c>
      <c r="J105" s="37">
        <f>SUM(H105:I105)</f>
        <v>223</v>
      </c>
    </row>
    <row r="106" spans="1:10" x14ac:dyDescent="0.25">
      <c r="B106" s="138" t="s">
        <v>7</v>
      </c>
      <c r="C106" s="148">
        <v>71</v>
      </c>
      <c r="D106" s="29">
        <v>61</v>
      </c>
      <c r="E106" s="38">
        <f t="shared" si="49"/>
        <v>132</v>
      </c>
      <c r="F106" s="73"/>
      <c r="G106" s="131" t="s">
        <v>8</v>
      </c>
      <c r="H106" s="39">
        <f>SUM(C107:C108)</f>
        <v>214</v>
      </c>
      <c r="I106" s="38">
        <f>SUM(D107:D108)</f>
        <v>187</v>
      </c>
      <c r="J106" s="38">
        <f>SUM(H106:I106)</f>
        <v>401</v>
      </c>
    </row>
    <row r="107" spans="1:10" x14ac:dyDescent="0.25">
      <c r="B107" s="137" t="s">
        <v>59</v>
      </c>
      <c r="C107" s="148">
        <v>90</v>
      </c>
      <c r="D107" s="29">
        <v>100</v>
      </c>
      <c r="E107" s="38">
        <f t="shared" si="49"/>
        <v>190</v>
      </c>
      <c r="F107" s="73"/>
      <c r="G107" s="131" t="s">
        <v>10</v>
      </c>
      <c r="H107" s="39">
        <f>SUM(C109:C117)</f>
        <v>1102</v>
      </c>
      <c r="I107" s="38">
        <f>SUM(D109:D117)</f>
        <v>1037</v>
      </c>
      <c r="J107" s="38">
        <f>SUM(H107:I107)</f>
        <v>2139</v>
      </c>
    </row>
    <row r="108" spans="1:10" ht="15.75" thickBot="1" x14ac:dyDescent="0.3">
      <c r="B108" s="137" t="s">
        <v>11</v>
      </c>
      <c r="C108" s="148">
        <v>124</v>
      </c>
      <c r="D108" s="29">
        <v>87</v>
      </c>
      <c r="E108" s="38">
        <f t="shared" si="49"/>
        <v>211</v>
      </c>
      <c r="F108" s="73"/>
      <c r="G108" s="132" t="s">
        <v>12</v>
      </c>
      <c r="H108" s="41">
        <f>SUM(C118:C121)</f>
        <v>341</v>
      </c>
      <c r="I108" s="32">
        <f>SUM(D118:D121)</f>
        <v>296</v>
      </c>
      <c r="J108" s="32">
        <f>SUM(H108:I108)</f>
        <v>637</v>
      </c>
    </row>
    <row r="109" spans="1:10" ht="15.75" thickBot="1" x14ac:dyDescent="0.3">
      <c r="B109" s="137" t="s">
        <v>13</v>
      </c>
      <c r="C109" s="148">
        <v>117</v>
      </c>
      <c r="D109" s="29">
        <v>106</v>
      </c>
      <c r="E109" s="38">
        <f t="shared" si="49"/>
        <v>223</v>
      </c>
      <c r="F109" s="73"/>
      <c r="G109" s="132" t="s">
        <v>14</v>
      </c>
      <c r="H109" s="41">
        <f>SUM(H105:H108)</f>
        <v>1774</v>
      </c>
      <c r="I109" s="32">
        <f t="shared" ref="I109:J109" si="50">SUM(I105:I108)</f>
        <v>1626</v>
      </c>
      <c r="J109" s="32">
        <f t="shared" si="50"/>
        <v>3400</v>
      </c>
    </row>
    <row r="110" spans="1:10" ht="15.75" thickBot="1" x14ac:dyDescent="0.3">
      <c r="B110" s="137" t="s">
        <v>15</v>
      </c>
      <c r="C110" s="148">
        <v>102</v>
      </c>
      <c r="D110" s="29">
        <v>110</v>
      </c>
      <c r="E110" s="38">
        <f t="shared" si="49"/>
        <v>212</v>
      </c>
      <c r="F110" s="73"/>
      <c r="G110" s="52"/>
      <c r="H110" s="52"/>
      <c r="I110" s="52"/>
      <c r="J110" s="52"/>
    </row>
    <row r="111" spans="1:10" x14ac:dyDescent="0.25">
      <c r="B111" s="137" t="s">
        <v>16</v>
      </c>
      <c r="C111" s="148">
        <v>129</v>
      </c>
      <c r="D111" s="29">
        <v>110</v>
      </c>
      <c r="E111" s="38">
        <f t="shared" si="49"/>
        <v>239</v>
      </c>
      <c r="F111" s="73"/>
      <c r="G111" s="133" t="s">
        <v>136</v>
      </c>
      <c r="H111" s="37">
        <v>5</v>
      </c>
      <c r="I111" s="135" t="s">
        <v>60</v>
      </c>
      <c r="J111" s="37">
        <f>SUM(C109:C113)</f>
        <v>587</v>
      </c>
    </row>
    <row r="112" spans="1:10" ht="15.75" thickBot="1" x14ac:dyDescent="0.3">
      <c r="B112" s="137" t="s">
        <v>17</v>
      </c>
      <c r="C112" s="148">
        <v>127</v>
      </c>
      <c r="D112" s="29">
        <v>129</v>
      </c>
      <c r="E112" s="38">
        <f t="shared" si="49"/>
        <v>256</v>
      </c>
      <c r="F112" s="73"/>
      <c r="G112" s="134" t="s">
        <v>137</v>
      </c>
      <c r="H112" s="38">
        <v>16</v>
      </c>
      <c r="I112" s="136" t="s">
        <v>61</v>
      </c>
      <c r="J112" s="32">
        <f>SUM(D114:D117)</f>
        <v>484</v>
      </c>
    </row>
    <row r="113" spans="1:15" ht="15.75" thickBot="1" x14ac:dyDescent="0.3">
      <c r="B113" s="137" t="s">
        <v>18</v>
      </c>
      <c r="C113" s="148">
        <v>112</v>
      </c>
      <c r="D113" s="29">
        <v>98</v>
      </c>
      <c r="E113" s="38">
        <f t="shared" si="49"/>
        <v>210</v>
      </c>
      <c r="F113" s="73"/>
      <c r="G113" s="134" t="s">
        <v>138</v>
      </c>
      <c r="H113" s="38">
        <v>24</v>
      </c>
      <c r="I113" s="55"/>
      <c r="J113" s="48"/>
    </row>
    <row r="114" spans="1:15" x14ac:dyDescent="0.25">
      <c r="B114" s="137" t="s">
        <v>19</v>
      </c>
      <c r="C114" s="148">
        <v>145</v>
      </c>
      <c r="D114" s="29">
        <v>129</v>
      </c>
      <c r="E114" s="38">
        <f t="shared" si="49"/>
        <v>274</v>
      </c>
      <c r="F114" s="73"/>
      <c r="G114" s="134" t="s">
        <v>87</v>
      </c>
      <c r="H114" s="38">
        <v>20</v>
      </c>
      <c r="I114" s="135" t="s">
        <v>139</v>
      </c>
      <c r="J114" s="100">
        <f>+H118+H119+H120+E107+E108</f>
        <v>485</v>
      </c>
    </row>
    <row r="115" spans="1:15" ht="15.75" thickBot="1" x14ac:dyDescent="0.3">
      <c r="B115" s="137" t="s">
        <v>20</v>
      </c>
      <c r="C115" s="148">
        <v>133</v>
      </c>
      <c r="D115" s="29">
        <v>120</v>
      </c>
      <c r="E115" s="38">
        <f t="shared" si="49"/>
        <v>253</v>
      </c>
      <c r="F115" s="73"/>
      <c r="G115" s="134" t="s">
        <v>88</v>
      </c>
      <c r="H115" s="38">
        <v>26</v>
      </c>
      <c r="I115" s="136" t="s">
        <v>63</v>
      </c>
      <c r="J115" s="101">
        <f>SUM(E105:E108)</f>
        <v>624</v>
      </c>
    </row>
    <row r="116" spans="1:15" x14ac:dyDescent="0.25">
      <c r="B116" s="137" t="s">
        <v>21</v>
      </c>
      <c r="C116" s="148">
        <v>125</v>
      </c>
      <c r="D116" s="29">
        <v>117</v>
      </c>
      <c r="E116" s="38">
        <f t="shared" si="49"/>
        <v>242</v>
      </c>
      <c r="F116" s="73"/>
      <c r="G116" s="134" t="s">
        <v>142</v>
      </c>
      <c r="H116" s="38">
        <v>25</v>
      </c>
      <c r="I116" s="52"/>
      <c r="J116" s="52"/>
    </row>
    <row r="117" spans="1:15" x14ac:dyDescent="0.25">
      <c r="B117" s="137" t="s">
        <v>22</v>
      </c>
      <c r="C117" s="148">
        <v>112</v>
      </c>
      <c r="D117" s="29">
        <v>118</v>
      </c>
      <c r="E117" s="38">
        <f t="shared" si="49"/>
        <v>230</v>
      </c>
      <c r="F117" s="73"/>
      <c r="G117" s="134" t="s">
        <v>57</v>
      </c>
      <c r="H117" s="38">
        <v>23</v>
      </c>
      <c r="I117" s="52"/>
      <c r="J117" s="52"/>
    </row>
    <row r="118" spans="1:15" x14ac:dyDescent="0.25">
      <c r="B118" s="137" t="s">
        <v>23</v>
      </c>
      <c r="C118" s="148">
        <v>116</v>
      </c>
      <c r="D118" s="29">
        <v>86</v>
      </c>
      <c r="E118" s="38">
        <f t="shared" si="49"/>
        <v>202</v>
      </c>
      <c r="F118" s="73"/>
      <c r="G118" s="134" t="s">
        <v>141</v>
      </c>
      <c r="H118" s="38">
        <v>25</v>
      </c>
      <c r="I118" s="52"/>
      <c r="J118" s="52"/>
    </row>
    <row r="119" spans="1:15" x14ac:dyDescent="0.25">
      <c r="B119" s="137" t="s">
        <v>24</v>
      </c>
      <c r="C119" s="148">
        <v>74</v>
      </c>
      <c r="D119" s="29">
        <v>85</v>
      </c>
      <c r="E119" s="38">
        <f t="shared" si="49"/>
        <v>159</v>
      </c>
      <c r="F119" s="73"/>
      <c r="G119" s="134" t="s">
        <v>143</v>
      </c>
      <c r="H119" s="38">
        <v>31</v>
      </c>
      <c r="I119" s="52"/>
      <c r="J119" s="52"/>
    </row>
    <row r="120" spans="1:15" x14ac:dyDescent="0.25">
      <c r="B120" s="137" t="s">
        <v>25</v>
      </c>
      <c r="C120" s="148">
        <v>69</v>
      </c>
      <c r="D120" s="29">
        <v>63</v>
      </c>
      <c r="E120" s="38">
        <f t="shared" si="49"/>
        <v>132</v>
      </c>
      <c r="F120" s="73"/>
      <c r="G120" s="134" t="s">
        <v>144</v>
      </c>
      <c r="H120" s="38">
        <v>28</v>
      </c>
      <c r="I120" s="52"/>
      <c r="J120" s="52"/>
    </row>
    <row r="121" spans="1:15" x14ac:dyDescent="0.25">
      <c r="B121" s="137" t="s">
        <v>26</v>
      </c>
      <c r="C121" s="148">
        <v>82</v>
      </c>
      <c r="D121" s="29">
        <v>62</v>
      </c>
      <c r="E121" s="38">
        <f t="shared" si="49"/>
        <v>144</v>
      </c>
      <c r="F121" s="73"/>
      <c r="G121" s="134" t="s">
        <v>58</v>
      </c>
      <c r="H121" s="38">
        <v>36</v>
      </c>
      <c r="I121" s="52"/>
      <c r="J121" s="52"/>
    </row>
    <row r="122" spans="1:15" ht="15.75" thickBot="1" x14ac:dyDescent="0.3">
      <c r="B122" s="137" t="s">
        <v>95</v>
      </c>
      <c r="C122" s="32">
        <f>1+1</f>
        <v>2</v>
      </c>
      <c r="D122" s="67">
        <v>1</v>
      </c>
      <c r="E122" s="38">
        <f t="shared" si="49"/>
        <v>3</v>
      </c>
      <c r="F122" s="73"/>
      <c r="G122" s="132" t="s">
        <v>62</v>
      </c>
      <c r="H122" s="32">
        <v>47</v>
      </c>
      <c r="I122" s="73"/>
      <c r="J122" s="52"/>
    </row>
    <row r="123" spans="1:15" ht="15.75" thickBot="1" x14ac:dyDescent="0.3">
      <c r="B123" s="139" t="s">
        <v>14</v>
      </c>
      <c r="C123" s="140">
        <f>SUM(C105:C122)</f>
        <v>1776</v>
      </c>
      <c r="D123" s="140">
        <f>SUM(D105:D122)</f>
        <v>1627</v>
      </c>
      <c r="E123" s="140">
        <f>SUM(E105:E122)</f>
        <v>3403</v>
      </c>
      <c r="F123" s="73"/>
      <c r="G123" s="73"/>
      <c r="H123" s="73"/>
      <c r="I123" s="52"/>
      <c r="J123" s="52"/>
    </row>
    <row r="124" spans="1:15" x14ac:dyDescent="0.25">
      <c r="J124" s="78"/>
    </row>
    <row r="125" spans="1:15" s="52" customFormat="1" ht="20.25" customHeight="1" thickBot="1" x14ac:dyDescent="0.3">
      <c r="B125" s="29" t="s">
        <v>160</v>
      </c>
      <c r="C125" s="104"/>
      <c r="F125" s="73"/>
      <c r="G125" s="29"/>
    </row>
    <row r="126" spans="1:15" s="52" customFormat="1" ht="28.5" customHeight="1" thickBot="1" x14ac:dyDescent="0.3">
      <c r="A126" s="29"/>
      <c r="B126" s="195" t="s">
        <v>45</v>
      </c>
      <c r="C126" s="197" t="s">
        <v>155</v>
      </c>
      <c r="D126" s="198"/>
      <c r="E126" s="199"/>
      <c r="F126" s="73"/>
      <c r="G126" s="195" t="s">
        <v>45</v>
      </c>
      <c r="H126" s="197" t="s">
        <v>155</v>
      </c>
      <c r="I126" s="198"/>
      <c r="J126" s="199"/>
      <c r="K126" s="29"/>
      <c r="L126" s="29"/>
      <c r="M126" s="29"/>
      <c r="N126" s="29"/>
      <c r="O126" s="29"/>
    </row>
    <row r="127" spans="1:15" s="52" customFormat="1" ht="15.75" thickBot="1" x14ac:dyDescent="0.3">
      <c r="A127" s="29"/>
      <c r="B127" s="196"/>
      <c r="C127" s="127" t="s">
        <v>2</v>
      </c>
      <c r="D127" s="128" t="s">
        <v>3</v>
      </c>
      <c r="E127" s="129" t="s">
        <v>4</v>
      </c>
      <c r="F127" s="73"/>
      <c r="G127" s="200"/>
      <c r="H127" s="127" t="s">
        <v>2</v>
      </c>
      <c r="I127" s="128" t="s">
        <v>3</v>
      </c>
      <c r="J127" s="129" t="s">
        <v>4</v>
      </c>
      <c r="K127" s="29"/>
      <c r="L127" s="29"/>
      <c r="M127" s="29"/>
      <c r="N127" s="29"/>
      <c r="O127" s="29"/>
    </row>
    <row r="128" spans="1:15" s="52" customFormat="1" x14ac:dyDescent="0.25">
      <c r="B128" s="137" t="s">
        <v>5</v>
      </c>
      <c r="C128" s="156">
        <v>8</v>
      </c>
      <c r="D128" s="29">
        <v>6</v>
      </c>
      <c r="E128" s="37">
        <f t="shared" ref="E128:E145" si="51">SUM(C128:D128)</f>
        <v>14</v>
      </c>
      <c r="F128" s="76"/>
      <c r="G128" s="130" t="s">
        <v>6</v>
      </c>
      <c r="H128" s="40">
        <f>SUM(C128:C129)</f>
        <v>16</v>
      </c>
      <c r="I128" s="37">
        <f>SUM(D128:D129)</f>
        <v>19</v>
      </c>
      <c r="J128" s="37">
        <f t="shared" ref="J128:J131" si="52">SUM(H128:I128)</f>
        <v>35</v>
      </c>
    </row>
    <row r="129" spans="1:15" s="52" customFormat="1" x14ac:dyDescent="0.25">
      <c r="A129" s="29"/>
      <c r="B129" s="138" t="s">
        <v>7</v>
      </c>
      <c r="C129" s="148">
        <v>8</v>
      </c>
      <c r="D129" s="29">
        <v>13</v>
      </c>
      <c r="E129" s="38">
        <f t="shared" si="51"/>
        <v>21</v>
      </c>
      <c r="F129" s="73"/>
      <c r="G129" s="131" t="s">
        <v>8</v>
      </c>
      <c r="H129" s="39">
        <f>SUM(C130:C131)</f>
        <v>37</v>
      </c>
      <c r="I129" s="38">
        <f>SUM(D130:D131)</f>
        <v>36</v>
      </c>
      <c r="J129" s="38">
        <f t="shared" si="52"/>
        <v>73</v>
      </c>
      <c r="K129" s="29"/>
      <c r="L129" s="29"/>
      <c r="M129" s="29"/>
      <c r="N129" s="29"/>
      <c r="O129" s="29"/>
    </row>
    <row r="130" spans="1:15" s="52" customFormat="1" x14ac:dyDescent="0.25">
      <c r="A130" s="29"/>
      <c r="B130" s="137" t="s">
        <v>59</v>
      </c>
      <c r="C130" s="148">
        <v>19</v>
      </c>
      <c r="D130" s="29">
        <v>16</v>
      </c>
      <c r="E130" s="38">
        <f t="shared" si="51"/>
        <v>35</v>
      </c>
      <c r="F130" s="73"/>
      <c r="G130" s="131" t="s">
        <v>10</v>
      </c>
      <c r="H130" s="39">
        <f>SUM(C132:C140)</f>
        <v>174</v>
      </c>
      <c r="I130" s="38">
        <f>SUM(D132:D140)</f>
        <v>149</v>
      </c>
      <c r="J130" s="38">
        <f t="shared" si="52"/>
        <v>323</v>
      </c>
      <c r="K130" s="29"/>
      <c r="L130" s="29"/>
      <c r="M130" s="29"/>
      <c r="N130" s="29"/>
      <c r="O130" s="29"/>
    </row>
    <row r="131" spans="1:15" s="52" customFormat="1" ht="15.75" thickBot="1" x14ac:dyDescent="0.3">
      <c r="A131" s="29"/>
      <c r="B131" s="137" t="s">
        <v>11</v>
      </c>
      <c r="C131" s="148">
        <v>18</v>
      </c>
      <c r="D131" s="29">
        <v>20</v>
      </c>
      <c r="E131" s="38">
        <f t="shared" si="51"/>
        <v>38</v>
      </c>
      <c r="F131" s="73"/>
      <c r="G131" s="132" t="s">
        <v>12</v>
      </c>
      <c r="H131" s="41">
        <f>SUM(C141:C144)</f>
        <v>41</v>
      </c>
      <c r="I131" s="32">
        <f>SUM(D141:D144)</f>
        <v>40</v>
      </c>
      <c r="J131" s="32">
        <f t="shared" si="52"/>
        <v>81</v>
      </c>
      <c r="K131" s="29"/>
      <c r="L131" s="29"/>
      <c r="M131" s="29"/>
      <c r="N131" s="29"/>
      <c r="O131" s="29"/>
    </row>
    <row r="132" spans="1:15" s="52" customFormat="1" ht="15.75" thickBot="1" x14ac:dyDescent="0.3">
      <c r="A132" s="29"/>
      <c r="B132" s="137" t="s">
        <v>13</v>
      </c>
      <c r="C132" s="148">
        <v>15</v>
      </c>
      <c r="D132" s="29">
        <v>12</v>
      </c>
      <c r="E132" s="38">
        <f t="shared" si="51"/>
        <v>27</v>
      </c>
      <c r="F132" s="73"/>
      <c r="G132" s="132" t="s">
        <v>14</v>
      </c>
      <c r="H132" s="41">
        <f>SUM(H128:H131)</f>
        <v>268</v>
      </c>
      <c r="I132" s="32">
        <f t="shared" ref="I132:J132" si="53">SUM(I128:I131)</f>
        <v>244</v>
      </c>
      <c r="J132" s="32">
        <f t="shared" si="53"/>
        <v>512</v>
      </c>
      <c r="K132" s="29"/>
      <c r="L132" s="29"/>
      <c r="M132" s="29"/>
      <c r="N132" s="29"/>
      <c r="O132" s="29"/>
    </row>
    <row r="133" spans="1:15" s="52" customFormat="1" ht="15.75" thickBot="1" x14ac:dyDescent="0.3">
      <c r="A133" s="29"/>
      <c r="B133" s="137" t="s">
        <v>15</v>
      </c>
      <c r="C133" s="148">
        <v>14</v>
      </c>
      <c r="D133" s="29">
        <v>13</v>
      </c>
      <c r="E133" s="38">
        <f t="shared" si="51"/>
        <v>27</v>
      </c>
      <c r="F133" s="73"/>
      <c r="K133" s="29"/>
      <c r="L133" s="29"/>
      <c r="M133" s="29"/>
      <c r="N133" s="29"/>
      <c r="O133" s="29"/>
    </row>
    <row r="134" spans="1:15" s="52" customFormat="1" x14ac:dyDescent="0.25">
      <c r="A134" s="29"/>
      <c r="B134" s="137" t="s">
        <v>16</v>
      </c>
      <c r="C134" s="148">
        <v>21</v>
      </c>
      <c r="D134" s="29">
        <v>19</v>
      </c>
      <c r="E134" s="38">
        <f t="shared" si="51"/>
        <v>40</v>
      </c>
      <c r="F134" s="73"/>
      <c r="G134" s="133" t="s">
        <v>136</v>
      </c>
      <c r="H134" s="37">
        <v>1</v>
      </c>
      <c r="I134" s="135" t="s">
        <v>60</v>
      </c>
      <c r="J134" s="37">
        <f>SUM(C132:C136)</f>
        <v>78</v>
      </c>
      <c r="K134" s="29"/>
      <c r="L134" s="29"/>
      <c r="M134" s="29"/>
      <c r="N134" s="29"/>
      <c r="O134" s="29"/>
    </row>
    <row r="135" spans="1:15" s="52" customFormat="1" ht="15.75" thickBot="1" x14ac:dyDescent="0.3">
      <c r="A135" s="29"/>
      <c r="B135" s="137" t="s">
        <v>17</v>
      </c>
      <c r="C135" s="148">
        <v>14</v>
      </c>
      <c r="D135" s="29">
        <v>6</v>
      </c>
      <c r="E135" s="38">
        <f t="shared" si="51"/>
        <v>20</v>
      </c>
      <c r="F135" s="73"/>
      <c r="G135" s="134" t="s">
        <v>137</v>
      </c>
      <c r="H135" s="38">
        <v>2</v>
      </c>
      <c r="I135" s="136" t="s">
        <v>61</v>
      </c>
      <c r="J135" s="32">
        <f>SUM(D137:D140)</f>
        <v>87</v>
      </c>
      <c r="K135" s="29"/>
      <c r="L135" s="29"/>
      <c r="M135" s="29"/>
      <c r="N135" s="29"/>
      <c r="O135" s="29"/>
    </row>
    <row r="136" spans="1:15" s="52" customFormat="1" ht="15.75" thickBot="1" x14ac:dyDescent="0.3">
      <c r="A136" s="29"/>
      <c r="B136" s="137" t="s">
        <v>18</v>
      </c>
      <c r="C136" s="148">
        <v>14</v>
      </c>
      <c r="D136" s="29">
        <v>12</v>
      </c>
      <c r="E136" s="38">
        <f t="shared" si="51"/>
        <v>26</v>
      </c>
      <c r="F136" s="73"/>
      <c r="G136" s="134" t="s">
        <v>138</v>
      </c>
      <c r="H136" s="38">
        <v>3</v>
      </c>
      <c r="I136" s="55"/>
      <c r="J136" s="48"/>
      <c r="K136" s="29"/>
      <c r="L136" s="29"/>
      <c r="M136" s="29"/>
      <c r="N136" s="29"/>
      <c r="O136" s="29"/>
    </row>
    <row r="137" spans="1:15" s="52" customFormat="1" x14ac:dyDescent="0.25">
      <c r="A137" s="29"/>
      <c r="B137" s="137" t="s">
        <v>19</v>
      </c>
      <c r="C137" s="148">
        <v>16</v>
      </c>
      <c r="D137" s="29">
        <v>29</v>
      </c>
      <c r="E137" s="38">
        <f t="shared" si="51"/>
        <v>45</v>
      </c>
      <c r="F137" s="73"/>
      <c r="G137" s="134" t="s">
        <v>87</v>
      </c>
      <c r="H137" s="38">
        <v>5</v>
      </c>
      <c r="I137" s="135" t="s">
        <v>139</v>
      </c>
      <c r="J137" s="100">
        <f>+H142+H143+H144+E130+E131</f>
        <v>94</v>
      </c>
      <c r="K137" s="29"/>
      <c r="L137" s="29"/>
      <c r="M137" s="29"/>
      <c r="N137" s="29"/>
      <c r="O137" s="29"/>
    </row>
    <row r="138" spans="1:15" s="52" customFormat="1" ht="15.75" thickBot="1" x14ac:dyDescent="0.3">
      <c r="A138" s="29"/>
      <c r="B138" s="137" t="s">
        <v>20</v>
      </c>
      <c r="C138" s="148">
        <v>34</v>
      </c>
      <c r="D138" s="29">
        <v>20</v>
      </c>
      <c r="E138" s="38">
        <f t="shared" si="51"/>
        <v>54</v>
      </c>
      <c r="F138" s="73"/>
      <c r="G138" s="134" t="s">
        <v>88</v>
      </c>
      <c r="H138" s="38">
        <v>3</v>
      </c>
      <c r="I138" s="136" t="s">
        <v>63</v>
      </c>
      <c r="J138" s="101">
        <f>SUM(E128:E131)</f>
        <v>108</v>
      </c>
      <c r="K138" s="29"/>
      <c r="L138" s="29"/>
      <c r="M138" s="29"/>
      <c r="N138" s="29"/>
      <c r="O138" s="29"/>
    </row>
    <row r="139" spans="1:15" s="52" customFormat="1" x14ac:dyDescent="0.25">
      <c r="A139" s="29"/>
      <c r="B139" s="137" t="s">
        <v>21</v>
      </c>
      <c r="C139" s="148">
        <v>20</v>
      </c>
      <c r="D139" s="29">
        <v>21</v>
      </c>
      <c r="E139" s="38">
        <f t="shared" si="51"/>
        <v>41</v>
      </c>
      <c r="F139" s="73"/>
      <c r="G139" s="134" t="s">
        <v>142</v>
      </c>
      <c r="H139" s="38">
        <v>1</v>
      </c>
      <c r="K139" s="29"/>
      <c r="L139" s="29"/>
      <c r="M139" s="29"/>
      <c r="N139" s="29"/>
      <c r="O139" s="29"/>
    </row>
    <row r="140" spans="1:15" s="52" customFormat="1" x14ac:dyDescent="0.25">
      <c r="A140" s="29"/>
      <c r="B140" s="137" t="s">
        <v>22</v>
      </c>
      <c r="C140" s="148">
        <v>26</v>
      </c>
      <c r="D140" s="29">
        <v>17</v>
      </c>
      <c r="E140" s="38">
        <f t="shared" si="51"/>
        <v>43</v>
      </c>
      <c r="F140" s="73"/>
      <c r="G140" s="134" t="s">
        <v>57</v>
      </c>
      <c r="H140" s="38">
        <v>4</v>
      </c>
      <c r="K140" s="29"/>
      <c r="L140" s="29"/>
      <c r="M140" s="29"/>
      <c r="N140" s="29"/>
      <c r="O140" s="29"/>
    </row>
    <row r="141" spans="1:15" s="52" customFormat="1" x14ac:dyDescent="0.25">
      <c r="A141" s="29"/>
      <c r="B141" s="137" t="s">
        <v>23</v>
      </c>
      <c r="C141" s="148">
        <v>11</v>
      </c>
      <c r="D141" s="29">
        <v>12</v>
      </c>
      <c r="E141" s="38">
        <f t="shared" si="51"/>
        <v>23</v>
      </c>
      <c r="F141" s="73"/>
      <c r="G141" s="134" t="s">
        <v>141</v>
      </c>
      <c r="H141" s="38">
        <v>4</v>
      </c>
      <c r="K141" s="29"/>
      <c r="L141" s="29"/>
      <c r="M141" s="29"/>
      <c r="N141" s="29"/>
      <c r="O141" s="29"/>
    </row>
    <row r="142" spans="1:15" s="52" customFormat="1" x14ac:dyDescent="0.25">
      <c r="A142" s="29"/>
      <c r="B142" s="137" t="s">
        <v>24</v>
      </c>
      <c r="C142" s="148">
        <v>7</v>
      </c>
      <c r="D142" s="29">
        <v>8</v>
      </c>
      <c r="E142" s="38">
        <f t="shared" si="51"/>
        <v>15</v>
      </c>
      <c r="F142" s="73"/>
      <c r="G142" s="134" t="s">
        <v>143</v>
      </c>
      <c r="H142" s="38">
        <v>5</v>
      </c>
      <c r="K142" s="29"/>
      <c r="L142" s="29"/>
      <c r="M142" s="29"/>
      <c r="N142" s="29"/>
      <c r="O142" s="29"/>
    </row>
    <row r="143" spans="1:15" s="52" customFormat="1" x14ac:dyDescent="0.25">
      <c r="A143" s="29"/>
      <c r="B143" s="137" t="s">
        <v>25</v>
      </c>
      <c r="C143" s="148">
        <v>10</v>
      </c>
      <c r="D143" s="29">
        <v>8</v>
      </c>
      <c r="E143" s="38">
        <f t="shared" si="51"/>
        <v>18</v>
      </c>
      <c r="F143" s="73"/>
      <c r="G143" s="134" t="s">
        <v>144</v>
      </c>
      <c r="H143" s="38">
        <v>7</v>
      </c>
      <c r="K143" s="29"/>
      <c r="L143" s="29"/>
      <c r="M143" s="29"/>
      <c r="N143" s="29"/>
      <c r="O143" s="29"/>
    </row>
    <row r="144" spans="1:15" s="52" customFormat="1" x14ac:dyDescent="0.25">
      <c r="A144" s="29"/>
      <c r="B144" s="137" t="s">
        <v>26</v>
      </c>
      <c r="C144" s="148">
        <v>13</v>
      </c>
      <c r="D144" s="29">
        <v>12</v>
      </c>
      <c r="E144" s="38">
        <f t="shared" si="51"/>
        <v>25</v>
      </c>
      <c r="F144" s="73"/>
      <c r="G144" s="134" t="s">
        <v>58</v>
      </c>
      <c r="H144" s="38">
        <v>9</v>
      </c>
      <c r="K144" s="29"/>
      <c r="L144" s="29"/>
      <c r="M144" s="29"/>
      <c r="N144" s="29"/>
      <c r="O144" s="29"/>
    </row>
    <row r="145" spans="1:15" s="52" customFormat="1" ht="15.75" thickBot="1" x14ac:dyDescent="0.3">
      <c r="A145" s="29"/>
      <c r="B145" s="137" t="s">
        <v>95</v>
      </c>
      <c r="C145" s="32">
        <v>0</v>
      </c>
      <c r="D145" s="67">
        <v>0</v>
      </c>
      <c r="E145" s="38">
        <f t="shared" si="51"/>
        <v>0</v>
      </c>
      <c r="F145" s="73"/>
      <c r="G145" s="132" t="s">
        <v>62</v>
      </c>
      <c r="H145" s="32">
        <v>10</v>
      </c>
      <c r="I145" s="73"/>
      <c r="K145" s="29"/>
      <c r="L145" s="29"/>
      <c r="M145" s="29"/>
      <c r="N145" s="29"/>
      <c r="O145" s="29"/>
    </row>
    <row r="146" spans="1:15" s="52" customFormat="1" ht="15.75" thickBot="1" x14ac:dyDescent="0.3">
      <c r="A146" s="29"/>
      <c r="B146" s="139" t="s">
        <v>14</v>
      </c>
      <c r="C146" s="140">
        <f>SUM(C128:C145)</f>
        <v>268</v>
      </c>
      <c r="D146" s="140">
        <f>SUM(D128:D145)</f>
        <v>244</v>
      </c>
      <c r="E146" s="140">
        <f>SUM(E128:E145)</f>
        <v>512</v>
      </c>
      <c r="F146" s="73"/>
      <c r="G146" s="73"/>
      <c r="H146" s="73"/>
      <c r="K146" s="29"/>
      <c r="L146" s="29"/>
      <c r="M146" s="29"/>
      <c r="N146" s="29"/>
      <c r="O146" s="29"/>
    </row>
    <row r="147" spans="1:15" x14ac:dyDescent="0.25">
      <c r="J147" s="78"/>
    </row>
    <row r="148" spans="1:15" s="52" customFormat="1" ht="20.25" customHeight="1" thickBot="1" x14ac:dyDescent="0.3">
      <c r="B148" s="29" t="s">
        <v>161</v>
      </c>
      <c r="C148" s="104"/>
      <c r="F148" s="73"/>
      <c r="G148" s="29"/>
    </row>
    <row r="149" spans="1:15" s="52" customFormat="1" ht="28.5" customHeight="1" thickBot="1" x14ac:dyDescent="0.3">
      <c r="A149" s="29"/>
      <c r="B149" s="195" t="s">
        <v>45</v>
      </c>
      <c r="C149" s="197" t="s">
        <v>156</v>
      </c>
      <c r="D149" s="198"/>
      <c r="E149" s="199"/>
      <c r="F149" s="73"/>
      <c r="G149" s="195" t="s">
        <v>45</v>
      </c>
      <c r="H149" s="197" t="s">
        <v>156</v>
      </c>
      <c r="I149" s="198"/>
      <c r="J149" s="199"/>
      <c r="K149" s="29"/>
      <c r="L149" s="29"/>
      <c r="M149" s="29"/>
      <c r="N149" s="29"/>
      <c r="O149" s="29"/>
    </row>
    <row r="150" spans="1:15" s="52" customFormat="1" ht="15.75" thickBot="1" x14ac:dyDescent="0.3">
      <c r="A150" s="29"/>
      <c r="B150" s="196"/>
      <c r="C150" s="127" t="s">
        <v>2</v>
      </c>
      <c r="D150" s="128" t="s">
        <v>3</v>
      </c>
      <c r="E150" s="129" t="s">
        <v>4</v>
      </c>
      <c r="F150" s="73"/>
      <c r="G150" s="200"/>
      <c r="H150" s="127" t="s">
        <v>2</v>
      </c>
      <c r="I150" s="128" t="s">
        <v>3</v>
      </c>
      <c r="J150" s="129" t="s">
        <v>4</v>
      </c>
      <c r="K150" s="29"/>
      <c r="L150" s="29"/>
      <c r="M150" s="29"/>
      <c r="N150" s="29"/>
      <c r="O150" s="29"/>
    </row>
    <row r="151" spans="1:15" s="52" customFormat="1" x14ac:dyDescent="0.25">
      <c r="B151" s="137" t="s">
        <v>5</v>
      </c>
      <c r="C151" s="156"/>
      <c r="D151" s="29">
        <v>1</v>
      </c>
      <c r="E151" s="37">
        <f t="shared" ref="E151:E168" si="54">SUM(C151:D151)</f>
        <v>1</v>
      </c>
      <c r="F151" s="76"/>
      <c r="G151" s="130" t="s">
        <v>6</v>
      </c>
      <c r="H151" s="40">
        <f>SUM(C151:C152)</f>
        <v>3</v>
      </c>
      <c r="I151" s="37">
        <f>SUM(D151:D152)</f>
        <v>3</v>
      </c>
      <c r="J151" s="37">
        <f t="shared" ref="J151:J154" si="55">SUM(H151:I151)</f>
        <v>6</v>
      </c>
    </row>
    <row r="152" spans="1:15" s="52" customFormat="1" x14ac:dyDescent="0.25">
      <c r="A152" s="29"/>
      <c r="B152" s="138" t="s">
        <v>7</v>
      </c>
      <c r="C152" s="148">
        <v>3</v>
      </c>
      <c r="D152" s="29">
        <v>2</v>
      </c>
      <c r="E152" s="38">
        <f t="shared" si="54"/>
        <v>5</v>
      </c>
      <c r="F152" s="73"/>
      <c r="G152" s="131" t="s">
        <v>8</v>
      </c>
      <c r="H152" s="39">
        <f>SUM(C153:C154)</f>
        <v>17</v>
      </c>
      <c r="I152" s="38">
        <f>SUM(D153:D154)</f>
        <v>10</v>
      </c>
      <c r="J152" s="38">
        <f t="shared" si="55"/>
        <v>27</v>
      </c>
      <c r="K152" s="29"/>
      <c r="L152" s="29"/>
      <c r="M152" s="29"/>
      <c r="N152" s="29"/>
      <c r="O152" s="29"/>
    </row>
    <row r="153" spans="1:15" s="52" customFormat="1" x14ac:dyDescent="0.25">
      <c r="A153" s="29"/>
      <c r="B153" s="137" t="s">
        <v>59</v>
      </c>
      <c r="C153" s="148">
        <v>7</v>
      </c>
      <c r="D153" s="29">
        <v>6</v>
      </c>
      <c r="E153" s="38">
        <f t="shared" si="54"/>
        <v>13</v>
      </c>
      <c r="F153" s="73"/>
      <c r="G153" s="131" t="s">
        <v>10</v>
      </c>
      <c r="H153" s="39">
        <f>SUM(C155:C163)</f>
        <v>50</v>
      </c>
      <c r="I153" s="38">
        <f>SUM(D155:D163)</f>
        <v>61</v>
      </c>
      <c r="J153" s="38">
        <f t="shared" si="55"/>
        <v>111</v>
      </c>
      <c r="K153" s="29"/>
      <c r="L153" s="29"/>
      <c r="M153" s="29"/>
      <c r="N153" s="29"/>
      <c r="O153" s="29"/>
    </row>
    <row r="154" spans="1:15" s="52" customFormat="1" ht="15.75" thickBot="1" x14ac:dyDescent="0.3">
      <c r="A154" s="29"/>
      <c r="B154" s="137" t="s">
        <v>11</v>
      </c>
      <c r="C154" s="148">
        <v>10</v>
      </c>
      <c r="D154" s="29">
        <v>4</v>
      </c>
      <c r="E154" s="38">
        <f t="shared" si="54"/>
        <v>14</v>
      </c>
      <c r="F154" s="73"/>
      <c r="G154" s="132" t="s">
        <v>12</v>
      </c>
      <c r="H154" s="41">
        <f>SUM(C164:C167)</f>
        <v>19</v>
      </c>
      <c r="I154" s="32">
        <f>SUM(D164:D167)</f>
        <v>16</v>
      </c>
      <c r="J154" s="32">
        <f t="shared" si="55"/>
        <v>35</v>
      </c>
      <c r="K154" s="29"/>
      <c r="L154" s="29"/>
      <c r="M154" s="29"/>
      <c r="N154" s="29"/>
      <c r="O154" s="29"/>
    </row>
    <row r="155" spans="1:15" s="52" customFormat="1" ht="15.75" thickBot="1" x14ac:dyDescent="0.3">
      <c r="A155" s="29"/>
      <c r="B155" s="137" t="s">
        <v>13</v>
      </c>
      <c r="C155" s="148">
        <v>3</v>
      </c>
      <c r="D155" s="29">
        <v>6</v>
      </c>
      <c r="E155" s="38">
        <f t="shared" si="54"/>
        <v>9</v>
      </c>
      <c r="F155" s="73"/>
      <c r="G155" s="132" t="s">
        <v>14</v>
      </c>
      <c r="H155" s="41">
        <f>SUM(H151:H154)</f>
        <v>89</v>
      </c>
      <c r="I155" s="32">
        <f t="shared" ref="I155:J155" si="56">SUM(I151:I154)</f>
        <v>90</v>
      </c>
      <c r="J155" s="32">
        <f t="shared" si="56"/>
        <v>179</v>
      </c>
      <c r="K155" s="29"/>
      <c r="L155" s="29"/>
      <c r="M155" s="29"/>
      <c r="N155" s="29"/>
      <c r="O155" s="29"/>
    </row>
    <row r="156" spans="1:15" s="52" customFormat="1" ht="15.75" thickBot="1" x14ac:dyDescent="0.3">
      <c r="A156" s="29"/>
      <c r="B156" s="137" t="s">
        <v>15</v>
      </c>
      <c r="C156" s="148">
        <v>3</v>
      </c>
      <c r="D156" s="29">
        <v>1</v>
      </c>
      <c r="E156" s="38">
        <f t="shared" si="54"/>
        <v>4</v>
      </c>
      <c r="F156" s="73"/>
      <c r="K156" s="29"/>
      <c r="L156" s="29"/>
      <c r="M156" s="29"/>
      <c r="N156" s="29"/>
      <c r="O156" s="29"/>
    </row>
    <row r="157" spans="1:15" s="52" customFormat="1" x14ac:dyDescent="0.25">
      <c r="A157" s="29"/>
      <c r="B157" s="137" t="s">
        <v>16</v>
      </c>
      <c r="C157" s="148">
        <v>3</v>
      </c>
      <c r="D157" s="29">
        <v>6</v>
      </c>
      <c r="E157" s="38">
        <f t="shared" si="54"/>
        <v>9</v>
      </c>
      <c r="F157" s="73"/>
      <c r="G157" s="133" t="s">
        <v>136</v>
      </c>
      <c r="H157" s="37">
        <v>1</v>
      </c>
      <c r="I157" s="135" t="s">
        <v>60</v>
      </c>
      <c r="J157" s="37">
        <f>SUM(C155:C159)</f>
        <v>14</v>
      </c>
      <c r="K157" s="29"/>
      <c r="L157" s="29"/>
      <c r="M157" s="29"/>
      <c r="N157" s="29"/>
      <c r="O157" s="29"/>
    </row>
    <row r="158" spans="1:15" s="52" customFormat="1" ht="15.75" thickBot="1" x14ac:dyDescent="0.3">
      <c r="A158" s="29"/>
      <c r="B158" s="137" t="s">
        <v>17</v>
      </c>
      <c r="C158" s="148">
        <v>3</v>
      </c>
      <c r="D158" s="29">
        <v>5</v>
      </c>
      <c r="E158" s="38">
        <f t="shared" si="54"/>
        <v>8</v>
      </c>
      <c r="F158" s="73"/>
      <c r="G158" s="134" t="s">
        <v>137</v>
      </c>
      <c r="H158" s="38">
        <v>0</v>
      </c>
      <c r="I158" s="136" t="s">
        <v>61</v>
      </c>
      <c r="J158" s="32">
        <f>SUM(D160:D163)</f>
        <v>35</v>
      </c>
      <c r="K158" s="29"/>
      <c r="L158" s="29"/>
      <c r="M158" s="29"/>
      <c r="N158" s="29"/>
      <c r="O158" s="29"/>
    </row>
    <row r="159" spans="1:15" s="52" customFormat="1" ht="15.75" thickBot="1" x14ac:dyDescent="0.3">
      <c r="A159" s="29"/>
      <c r="B159" s="137" t="s">
        <v>18</v>
      </c>
      <c r="C159" s="148">
        <v>2</v>
      </c>
      <c r="D159" s="29">
        <v>8</v>
      </c>
      <c r="E159" s="38">
        <f t="shared" si="54"/>
        <v>10</v>
      </c>
      <c r="F159" s="73"/>
      <c r="G159" s="134" t="s">
        <v>138</v>
      </c>
      <c r="H159" s="38">
        <v>0</v>
      </c>
      <c r="I159" s="55"/>
      <c r="J159" s="48"/>
      <c r="K159" s="29"/>
      <c r="L159" s="29"/>
      <c r="M159" s="29"/>
      <c r="N159" s="29"/>
      <c r="O159" s="29"/>
    </row>
    <row r="160" spans="1:15" s="52" customFormat="1" x14ac:dyDescent="0.25">
      <c r="A160" s="29"/>
      <c r="B160" s="137" t="s">
        <v>19</v>
      </c>
      <c r="C160" s="148">
        <v>6</v>
      </c>
      <c r="D160" s="29">
        <v>11</v>
      </c>
      <c r="E160" s="38">
        <f t="shared" si="54"/>
        <v>17</v>
      </c>
      <c r="F160" s="73"/>
      <c r="G160" s="134" t="s">
        <v>87</v>
      </c>
      <c r="H160" s="38">
        <v>0</v>
      </c>
      <c r="I160" s="135" t="s">
        <v>139</v>
      </c>
      <c r="J160" s="100">
        <f>+H164+H165+H166+E153+E154</f>
        <v>30</v>
      </c>
      <c r="K160" s="29"/>
      <c r="L160" s="29"/>
      <c r="M160" s="29"/>
      <c r="N160" s="29"/>
      <c r="O160" s="29"/>
    </row>
    <row r="161" spans="1:15" s="52" customFormat="1" ht="15.75" thickBot="1" x14ac:dyDescent="0.3">
      <c r="A161" s="29"/>
      <c r="B161" s="137" t="s">
        <v>20</v>
      </c>
      <c r="C161" s="148">
        <v>9</v>
      </c>
      <c r="D161" s="29">
        <v>6</v>
      </c>
      <c r="E161" s="38">
        <f t="shared" si="54"/>
        <v>15</v>
      </c>
      <c r="F161" s="73"/>
      <c r="G161" s="134" t="s">
        <v>88</v>
      </c>
      <c r="H161" s="38">
        <v>0</v>
      </c>
      <c r="I161" s="136" t="s">
        <v>63</v>
      </c>
      <c r="J161" s="101">
        <f>SUM(E151:E154)</f>
        <v>33</v>
      </c>
      <c r="K161" s="29"/>
      <c r="L161" s="29"/>
      <c r="M161" s="29"/>
      <c r="N161" s="29"/>
      <c r="O161" s="29"/>
    </row>
    <row r="162" spans="1:15" s="52" customFormat="1" x14ac:dyDescent="0.25">
      <c r="A162" s="29"/>
      <c r="B162" s="137" t="s">
        <v>21</v>
      </c>
      <c r="C162" s="148">
        <v>10</v>
      </c>
      <c r="D162" s="29">
        <v>13</v>
      </c>
      <c r="E162" s="38">
        <f t="shared" si="54"/>
        <v>23</v>
      </c>
      <c r="F162" s="73"/>
      <c r="G162" s="134" t="s">
        <v>142</v>
      </c>
      <c r="H162" s="38">
        <v>1</v>
      </c>
      <c r="K162" s="29"/>
      <c r="L162" s="29"/>
      <c r="M162" s="29"/>
      <c r="N162" s="29"/>
      <c r="O162" s="29"/>
    </row>
    <row r="163" spans="1:15" s="52" customFormat="1" x14ac:dyDescent="0.25">
      <c r="A163" s="29"/>
      <c r="B163" s="137" t="s">
        <v>22</v>
      </c>
      <c r="C163" s="148">
        <v>11</v>
      </c>
      <c r="D163" s="29">
        <v>5</v>
      </c>
      <c r="E163" s="38">
        <f t="shared" si="54"/>
        <v>16</v>
      </c>
      <c r="F163" s="73"/>
      <c r="G163" s="134" t="s">
        <v>57</v>
      </c>
      <c r="H163" s="38">
        <v>1</v>
      </c>
      <c r="K163" s="29"/>
      <c r="L163" s="29"/>
      <c r="M163" s="29"/>
      <c r="N163" s="29"/>
      <c r="O163" s="29"/>
    </row>
    <row r="164" spans="1:15" s="52" customFormat="1" x14ac:dyDescent="0.25">
      <c r="A164" s="29"/>
      <c r="B164" s="137" t="s">
        <v>23</v>
      </c>
      <c r="C164" s="148">
        <v>7</v>
      </c>
      <c r="D164" s="29">
        <v>5</v>
      </c>
      <c r="E164" s="38">
        <f t="shared" si="54"/>
        <v>12</v>
      </c>
      <c r="F164" s="73"/>
      <c r="G164" s="134" t="s">
        <v>141</v>
      </c>
      <c r="H164" s="38">
        <v>0</v>
      </c>
      <c r="K164" s="29"/>
      <c r="L164" s="29"/>
      <c r="M164" s="29"/>
      <c r="N164" s="29"/>
      <c r="O164" s="29"/>
    </row>
    <row r="165" spans="1:15" s="52" customFormat="1" x14ac:dyDescent="0.25">
      <c r="A165" s="29"/>
      <c r="B165" s="137" t="s">
        <v>24</v>
      </c>
      <c r="C165" s="148">
        <v>2</v>
      </c>
      <c r="D165" s="29">
        <v>5</v>
      </c>
      <c r="E165" s="38">
        <f t="shared" si="54"/>
        <v>7</v>
      </c>
      <c r="F165" s="73"/>
      <c r="G165" s="134" t="s">
        <v>143</v>
      </c>
      <c r="H165" s="38">
        <v>2</v>
      </c>
      <c r="K165" s="29"/>
      <c r="L165" s="29"/>
      <c r="M165" s="29"/>
      <c r="N165" s="29"/>
      <c r="O165" s="29"/>
    </row>
    <row r="166" spans="1:15" s="52" customFormat="1" x14ac:dyDescent="0.25">
      <c r="A166" s="29"/>
      <c r="B166" s="137" t="s">
        <v>25</v>
      </c>
      <c r="C166" s="148">
        <v>5</v>
      </c>
      <c r="D166" s="29">
        <v>3</v>
      </c>
      <c r="E166" s="38">
        <f t="shared" si="54"/>
        <v>8</v>
      </c>
      <c r="F166" s="73"/>
      <c r="G166" s="134" t="s">
        <v>144</v>
      </c>
      <c r="H166" s="38">
        <v>1</v>
      </c>
      <c r="K166" s="29"/>
      <c r="L166" s="29"/>
      <c r="M166" s="29"/>
      <c r="N166" s="29"/>
      <c r="O166" s="29"/>
    </row>
    <row r="167" spans="1:15" s="52" customFormat="1" x14ac:dyDescent="0.25">
      <c r="A167" s="29"/>
      <c r="B167" s="137" t="s">
        <v>26</v>
      </c>
      <c r="C167" s="148">
        <v>5</v>
      </c>
      <c r="D167" s="29">
        <v>3</v>
      </c>
      <c r="E167" s="38">
        <f t="shared" si="54"/>
        <v>8</v>
      </c>
      <c r="F167" s="73"/>
      <c r="G167" s="134" t="s">
        <v>58</v>
      </c>
      <c r="H167" s="38">
        <v>1</v>
      </c>
      <c r="K167" s="29"/>
      <c r="L167" s="29"/>
      <c r="M167" s="29"/>
      <c r="N167" s="29"/>
      <c r="O167" s="29"/>
    </row>
    <row r="168" spans="1:15" s="52" customFormat="1" ht="15.75" thickBot="1" x14ac:dyDescent="0.3">
      <c r="A168" s="29"/>
      <c r="B168" s="137" t="s">
        <v>95</v>
      </c>
      <c r="C168" s="32">
        <v>0</v>
      </c>
      <c r="D168" s="67">
        <v>0</v>
      </c>
      <c r="E168" s="38">
        <f t="shared" si="54"/>
        <v>0</v>
      </c>
      <c r="F168" s="73"/>
      <c r="G168" s="155" t="s">
        <v>62</v>
      </c>
      <c r="H168" s="32">
        <v>6</v>
      </c>
      <c r="I168" s="73"/>
      <c r="K168" s="29"/>
      <c r="L168" s="29"/>
      <c r="M168" s="29"/>
      <c r="N168" s="29"/>
      <c r="O168" s="29"/>
    </row>
    <row r="169" spans="1:15" s="52" customFormat="1" ht="15.75" thickBot="1" x14ac:dyDescent="0.3">
      <c r="A169" s="29"/>
      <c r="B169" s="139" t="s">
        <v>14</v>
      </c>
      <c r="C169" s="140">
        <f>SUM(C151:C168)</f>
        <v>89</v>
      </c>
      <c r="D169" s="140">
        <f>SUM(D151:D168)</f>
        <v>90</v>
      </c>
      <c r="E169" s="140">
        <f>SUM(E151:E168)</f>
        <v>179</v>
      </c>
      <c r="F169" s="73"/>
      <c r="G169" s="73"/>
      <c r="H169" s="73"/>
      <c r="K169" s="29"/>
      <c r="L169" s="29"/>
      <c r="M169" s="29"/>
      <c r="N169" s="29"/>
      <c r="O169" s="29"/>
    </row>
    <row r="170" spans="1:15" x14ac:dyDescent="0.25">
      <c r="J170" s="78"/>
    </row>
    <row r="171" spans="1:15" s="52" customFormat="1" ht="20.25" customHeight="1" thickBot="1" x14ac:dyDescent="0.3">
      <c r="B171" s="29" t="s">
        <v>162</v>
      </c>
      <c r="C171" s="104"/>
      <c r="F171" s="73"/>
      <c r="G171" s="29"/>
    </row>
    <row r="172" spans="1:15" s="52" customFormat="1" ht="28.5" customHeight="1" thickBot="1" x14ac:dyDescent="0.3">
      <c r="A172" s="29"/>
      <c r="B172" s="195" t="s">
        <v>45</v>
      </c>
      <c r="C172" s="197" t="s">
        <v>157</v>
      </c>
      <c r="D172" s="198"/>
      <c r="E172" s="199"/>
      <c r="F172" s="73"/>
      <c r="G172" s="195" t="s">
        <v>45</v>
      </c>
      <c r="H172" s="197" t="s">
        <v>157</v>
      </c>
      <c r="I172" s="198"/>
      <c r="J172" s="199"/>
      <c r="K172" s="29"/>
      <c r="L172" s="29"/>
      <c r="M172" s="29"/>
      <c r="N172" s="29"/>
      <c r="O172" s="29"/>
    </row>
    <row r="173" spans="1:15" s="52" customFormat="1" ht="15.75" thickBot="1" x14ac:dyDescent="0.3">
      <c r="A173" s="29"/>
      <c r="B173" s="196"/>
      <c r="C173" s="127" t="s">
        <v>2</v>
      </c>
      <c r="D173" s="128" t="s">
        <v>3</v>
      </c>
      <c r="E173" s="129" t="s">
        <v>4</v>
      </c>
      <c r="F173" s="73"/>
      <c r="G173" s="200"/>
      <c r="H173" s="127" t="s">
        <v>2</v>
      </c>
      <c r="I173" s="128" t="s">
        <v>3</v>
      </c>
      <c r="J173" s="129" t="s">
        <v>4</v>
      </c>
      <c r="K173" s="29"/>
      <c r="L173" s="29"/>
      <c r="M173" s="29"/>
      <c r="N173" s="29"/>
      <c r="O173" s="29"/>
    </row>
    <row r="174" spans="1:15" s="52" customFormat="1" x14ac:dyDescent="0.25">
      <c r="B174" s="137" t="s">
        <v>5</v>
      </c>
      <c r="C174" s="156">
        <v>2</v>
      </c>
      <c r="D174" s="29">
        <v>1</v>
      </c>
      <c r="E174" s="37">
        <f t="shared" ref="E174:E191" si="57">SUM(C174:D174)</f>
        <v>3</v>
      </c>
      <c r="F174" s="76"/>
      <c r="G174" s="130" t="s">
        <v>6</v>
      </c>
      <c r="H174" s="40">
        <f>SUM(C174:C175)</f>
        <v>4</v>
      </c>
      <c r="I174" s="37">
        <f>SUM(D174:D175)</f>
        <v>2</v>
      </c>
      <c r="J174" s="37">
        <f t="shared" ref="J174:J177" si="58">SUM(H174:I174)</f>
        <v>6</v>
      </c>
    </row>
    <row r="175" spans="1:15" s="52" customFormat="1" x14ac:dyDescent="0.25">
      <c r="A175" s="29"/>
      <c r="B175" s="138" t="s">
        <v>7</v>
      </c>
      <c r="C175" s="148">
        <v>2</v>
      </c>
      <c r="D175" s="29">
        <v>1</v>
      </c>
      <c r="E175" s="38">
        <f t="shared" si="57"/>
        <v>3</v>
      </c>
      <c r="F175" s="73"/>
      <c r="G175" s="131" t="s">
        <v>8</v>
      </c>
      <c r="H175" s="39">
        <f>SUM(C176:C177)</f>
        <v>10</v>
      </c>
      <c r="I175" s="38">
        <f>SUM(D176:D177)</f>
        <v>8</v>
      </c>
      <c r="J175" s="38">
        <f t="shared" si="58"/>
        <v>18</v>
      </c>
      <c r="K175" s="29"/>
      <c r="L175" s="29"/>
      <c r="M175" s="29"/>
      <c r="N175" s="29"/>
      <c r="O175" s="29"/>
    </row>
    <row r="176" spans="1:15" s="52" customFormat="1" x14ac:dyDescent="0.25">
      <c r="A176" s="29"/>
      <c r="B176" s="137" t="s">
        <v>59</v>
      </c>
      <c r="C176" s="148">
        <v>3</v>
      </c>
      <c r="D176" s="29">
        <v>5</v>
      </c>
      <c r="E176" s="38">
        <f t="shared" si="57"/>
        <v>8</v>
      </c>
      <c r="F176" s="73"/>
      <c r="G176" s="131" t="s">
        <v>10</v>
      </c>
      <c r="H176" s="39">
        <f>SUM(C178:C186)</f>
        <v>73</v>
      </c>
      <c r="I176" s="38">
        <f>SUM(D178:D186)</f>
        <v>70</v>
      </c>
      <c r="J176" s="38">
        <f t="shared" si="58"/>
        <v>143</v>
      </c>
      <c r="K176" s="29"/>
      <c r="L176" s="29"/>
      <c r="M176" s="29"/>
      <c r="N176" s="29"/>
      <c r="O176" s="29"/>
    </row>
    <row r="177" spans="1:15" s="52" customFormat="1" ht="15.75" thickBot="1" x14ac:dyDescent="0.3">
      <c r="A177" s="29"/>
      <c r="B177" s="137" t="s">
        <v>11</v>
      </c>
      <c r="C177" s="148">
        <v>7</v>
      </c>
      <c r="D177" s="29">
        <v>3</v>
      </c>
      <c r="E177" s="38">
        <f t="shared" si="57"/>
        <v>10</v>
      </c>
      <c r="F177" s="73"/>
      <c r="G177" s="132" t="s">
        <v>12</v>
      </c>
      <c r="H177" s="41">
        <f>SUM(C187:C190)</f>
        <v>40</v>
      </c>
      <c r="I177" s="32">
        <f>SUM(D187:D190)</f>
        <v>50</v>
      </c>
      <c r="J177" s="32">
        <f t="shared" si="58"/>
        <v>90</v>
      </c>
      <c r="K177" s="29"/>
      <c r="L177" s="29"/>
      <c r="M177" s="29"/>
      <c r="N177" s="29"/>
      <c r="O177" s="29"/>
    </row>
    <row r="178" spans="1:15" s="52" customFormat="1" ht="15.75" thickBot="1" x14ac:dyDescent="0.3">
      <c r="A178" s="29"/>
      <c r="B178" s="137" t="s">
        <v>13</v>
      </c>
      <c r="C178" s="148">
        <v>8</v>
      </c>
      <c r="D178" s="29">
        <v>4</v>
      </c>
      <c r="E178" s="38">
        <f t="shared" si="57"/>
        <v>12</v>
      </c>
      <c r="F178" s="73"/>
      <c r="G178" s="132" t="s">
        <v>14</v>
      </c>
      <c r="H178" s="41">
        <f>SUM(H174:H177)</f>
        <v>127</v>
      </c>
      <c r="I178" s="32">
        <f t="shared" ref="I178:J178" si="59">SUM(I174:I177)</f>
        <v>130</v>
      </c>
      <c r="J178" s="32">
        <f t="shared" si="59"/>
        <v>257</v>
      </c>
      <c r="K178" s="29"/>
      <c r="L178" s="29"/>
      <c r="M178" s="29"/>
      <c r="N178" s="29"/>
      <c r="O178" s="29"/>
    </row>
    <row r="179" spans="1:15" s="52" customFormat="1" ht="15.75" thickBot="1" x14ac:dyDescent="0.3">
      <c r="A179" s="29"/>
      <c r="B179" s="137" t="s">
        <v>15</v>
      </c>
      <c r="C179" s="148">
        <v>4</v>
      </c>
      <c r="D179" s="29">
        <v>4</v>
      </c>
      <c r="E179" s="38">
        <f t="shared" si="57"/>
        <v>8</v>
      </c>
      <c r="F179" s="73"/>
      <c r="K179" s="29"/>
      <c r="L179" s="29"/>
      <c r="M179" s="29"/>
      <c r="N179" s="29"/>
      <c r="O179" s="29"/>
    </row>
    <row r="180" spans="1:15" s="52" customFormat="1" x14ac:dyDescent="0.25">
      <c r="A180" s="29"/>
      <c r="B180" s="137" t="s">
        <v>16</v>
      </c>
      <c r="C180" s="148">
        <v>4</v>
      </c>
      <c r="D180" s="29">
        <v>5</v>
      </c>
      <c r="E180" s="38">
        <f t="shared" si="57"/>
        <v>9</v>
      </c>
      <c r="F180" s="73"/>
      <c r="G180" s="133" t="s">
        <v>136</v>
      </c>
      <c r="H180" s="37">
        <v>0</v>
      </c>
      <c r="I180" s="135" t="s">
        <v>60</v>
      </c>
      <c r="J180" s="37">
        <f>SUM(C178:C182)</f>
        <v>26</v>
      </c>
      <c r="K180" s="29"/>
      <c r="L180" s="29"/>
      <c r="M180" s="29"/>
      <c r="N180" s="29"/>
      <c r="O180" s="29"/>
    </row>
    <row r="181" spans="1:15" s="52" customFormat="1" ht="15.75" thickBot="1" x14ac:dyDescent="0.3">
      <c r="A181" s="29"/>
      <c r="B181" s="137" t="s">
        <v>17</v>
      </c>
      <c r="C181" s="148">
        <v>5</v>
      </c>
      <c r="D181" s="29">
        <v>8</v>
      </c>
      <c r="E181" s="38">
        <f t="shared" si="57"/>
        <v>13</v>
      </c>
      <c r="F181" s="73"/>
      <c r="G181" s="134" t="s">
        <v>137</v>
      </c>
      <c r="H181" s="38">
        <v>0</v>
      </c>
      <c r="I181" s="136" t="s">
        <v>61</v>
      </c>
      <c r="J181" s="32">
        <f>SUM(D183:D186)</f>
        <v>41</v>
      </c>
      <c r="K181" s="29"/>
      <c r="L181" s="29"/>
      <c r="M181" s="29"/>
      <c r="N181" s="29"/>
      <c r="O181" s="29"/>
    </row>
    <row r="182" spans="1:15" s="52" customFormat="1" ht="15.75" thickBot="1" x14ac:dyDescent="0.3">
      <c r="A182" s="29"/>
      <c r="B182" s="137" t="s">
        <v>18</v>
      </c>
      <c r="C182" s="148">
        <v>5</v>
      </c>
      <c r="D182" s="29">
        <v>8</v>
      </c>
      <c r="E182" s="38">
        <f t="shared" si="57"/>
        <v>13</v>
      </c>
      <c r="F182" s="73"/>
      <c r="G182" s="134" t="s">
        <v>138</v>
      </c>
      <c r="H182" s="148">
        <v>0</v>
      </c>
      <c r="I182" s="55"/>
      <c r="J182" s="48"/>
      <c r="K182" s="29"/>
      <c r="L182" s="29"/>
      <c r="M182" s="29"/>
      <c r="N182" s="29"/>
      <c r="O182" s="29"/>
    </row>
    <row r="183" spans="1:15" s="52" customFormat="1" x14ac:dyDescent="0.25">
      <c r="A183" s="29"/>
      <c r="B183" s="137" t="s">
        <v>19</v>
      </c>
      <c r="C183" s="148">
        <v>13</v>
      </c>
      <c r="D183" s="29">
        <v>7</v>
      </c>
      <c r="E183" s="38">
        <f t="shared" si="57"/>
        <v>20</v>
      </c>
      <c r="F183" s="73"/>
      <c r="G183" s="134" t="s">
        <v>87</v>
      </c>
      <c r="H183" s="148">
        <v>1</v>
      </c>
      <c r="I183" s="135" t="s">
        <v>139</v>
      </c>
      <c r="J183" s="100">
        <f>+H187+H188+H189+E176+E177</f>
        <v>20</v>
      </c>
      <c r="K183" s="29"/>
      <c r="L183" s="29"/>
      <c r="M183" s="29"/>
      <c r="N183" s="29"/>
      <c r="O183" s="29"/>
    </row>
    <row r="184" spans="1:15" s="52" customFormat="1" ht="15.75" thickBot="1" x14ac:dyDescent="0.3">
      <c r="A184" s="29"/>
      <c r="B184" s="137" t="s">
        <v>20</v>
      </c>
      <c r="C184" s="148">
        <v>11</v>
      </c>
      <c r="D184" s="29">
        <v>9</v>
      </c>
      <c r="E184" s="38">
        <f t="shared" si="57"/>
        <v>20</v>
      </c>
      <c r="F184" s="73"/>
      <c r="G184" s="134" t="s">
        <v>88</v>
      </c>
      <c r="H184" s="148">
        <v>2</v>
      </c>
      <c r="I184" s="136" t="s">
        <v>63</v>
      </c>
      <c r="J184" s="101">
        <f>SUM(E174:E177)</f>
        <v>24</v>
      </c>
      <c r="K184" s="29"/>
      <c r="L184" s="29"/>
      <c r="M184" s="29"/>
      <c r="N184" s="29"/>
      <c r="O184" s="29"/>
    </row>
    <row r="185" spans="1:15" s="52" customFormat="1" x14ac:dyDescent="0.25">
      <c r="A185" s="29"/>
      <c r="B185" s="137" t="s">
        <v>21</v>
      </c>
      <c r="C185" s="148">
        <v>8</v>
      </c>
      <c r="D185" s="29">
        <v>12</v>
      </c>
      <c r="E185" s="38">
        <f t="shared" si="57"/>
        <v>20</v>
      </c>
      <c r="F185" s="73"/>
      <c r="G185" s="134" t="s">
        <v>142</v>
      </c>
      <c r="H185" s="148">
        <v>0</v>
      </c>
      <c r="K185" s="29"/>
      <c r="L185" s="29"/>
      <c r="M185" s="29"/>
      <c r="N185" s="29"/>
      <c r="O185" s="29"/>
    </row>
    <row r="186" spans="1:15" s="52" customFormat="1" x14ac:dyDescent="0.25">
      <c r="A186" s="29"/>
      <c r="B186" s="137" t="s">
        <v>22</v>
      </c>
      <c r="C186" s="148">
        <v>15</v>
      </c>
      <c r="D186" s="29">
        <v>13</v>
      </c>
      <c r="E186" s="38">
        <f t="shared" si="57"/>
        <v>28</v>
      </c>
      <c r="F186" s="73"/>
      <c r="G186" s="134" t="s">
        <v>57</v>
      </c>
      <c r="H186" s="148">
        <v>1</v>
      </c>
      <c r="K186" s="29"/>
      <c r="L186" s="29"/>
      <c r="M186" s="29"/>
      <c r="N186" s="29"/>
      <c r="O186" s="29"/>
    </row>
    <row r="187" spans="1:15" s="52" customFormat="1" x14ac:dyDescent="0.25">
      <c r="A187" s="29"/>
      <c r="B187" s="137" t="s">
        <v>23</v>
      </c>
      <c r="C187" s="148">
        <v>11</v>
      </c>
      <c r="D187" s="29">
        <v>13</v>
      </c>
      <c r="E187" s="38">
        <f t="shared" si="57"/>
        <v>24</v>
      </c>
      <c r="F187" s="73"/>
      <c r="G187" s="134" t="s">
        <v>141</v>
      </c>
      <c r="H187" s="148">
        <v>0</v>
      </c>
      <c r="K187" s="29"/>
      <c r="L187" s="29"/>
      <c r="M187" s="29"/>
      <c r="N187" s="29"/>
      <c r="O187" s="29"/>
    </row>
    <row r="188" spans="1:15" s="52" customFormat="1" x14ac:dyDescent="0.25">
      <c r="A188" s="29"/>
      <c r="B188" s="137" t="s">
        <v>24</v>
      </c>
      <c r="C188" s="148">
        <v>12</v>
      </c>
      <c r="D188" s="29">
        <v>11</v>
      </c>
      <c r="E188" s="38">
        <f t="shared" si="57"/>
        <v>23</v>
      </c>
      <c r="F188" s="73"/>
      <c r="G188" s="134" t="s">
        <v>143</v>
      </c>
      <c r="H188" s="148">
        <v>0</v>
      </c>
      <c r="K188" s="29"/>
      <c r="L188" s="29"/>
      <c r="M188" s="29"/>
      <c r="N188" s="29"/>
      <c r="O188" s="29"/>
    </row>
    <row r="189" spans="1:15" s="52" customFormat="1" x14ac:dyDescent="0.25">
      <c r="A189" s="29"/>
      <c r="B189" s="137" t="s">
        <v>25</v>
      </c>
      <c r="C189" s="148">
        <v>5</v>
      </c>
      <c r="D189" s="29">
        <v>7</v>
      </c>
      <c r="E189" s="38">
        <f t="shared" si="57"/>
        <v>12</v>
      </c>
      <c r="F189" s="73"/>
      <c r="G189" s="134" t="s">
        <v>144</v>
      </c>
      <c r="H189" s="148">
        <v>2</v>
      </c>
      <c r="K189" s="29"/>
      <c r="L189" s="29"/>
      <c r="M189" s="29"/>
      <c r="N189" s="29"/>
      <c r="O189" s="29"/>
    </row>
    <row r="190" spans="1:15" s="52" customFormat="1" x14ac:dyDescent="0.25">
      <c r="A190" s="29"/>
      <c r="B190" s="137" t="s">
        <v>26</v>
      </c>
      <c r="C190" s="148">
        <v>12</v>
      </c>
      <c r="D190" s="29">
        <v>19</v>
      </c>
      <c r="E190" s="38">
        <f t="shared" si="57"/>
        <v>31</v>
      </c>
      <c r="F190" s="73"/>
      <c r="G190" s="134" t="s">
        <v>58</v>
      </c>
      <c r="H190" s="148">
        <v>1</v>
      </c>
      <c r="K190" s="29"/>
      <c r="L190" s="29"/>
      <c r="M190" s="29"/>
      <c r="N190" s="29"/>
      <c r="O190" s="29"/>
    </row>
    <row r="191" spans="1:15" s="52" customFormat="1" ht="15.75" thickBot="1" x14ac:dyDescent="0.3">
      <c r="A191" s="29"/>
      <c r="B191" s="137" t="s">
        <v>95</v>
      </c>
      <c r="C191" s="32"/>
      <c r="D191" s="67">
        <v>1</v>
      </c>
      <c r="E191" s="38">
        <f t="shared" si="57"/>
        <v>1</v>
      </c>
      <c r="F191" s="73"/>
      <c r="G191" s="132" t="s">
        <v>62</v>
      </c>
      <c r="H191" s="157">
        <v>4</v>
      </c>
      <c r="I191" s="73"/>
      <c r="K191" s="29"/>
      <c r="L191" s="29"/>
      <c r="M191" s="29"/>
      <c r="N191" s="29"/>
      <c r="O191" s="29"/>
    </row>
    <row r="192" spans="1:15" s="52" customFormat="1" ht="15.75" thickBot="1" x14ac:dyDescent="0.3">
      <c r="A192" s="29"/>
      <c r="B192" s="139" t="s">
        <v>14</v>
      </c>
      <c r="C192" s="140">
        <f>SUM(C174:C191)</f>
        <v>127</v>
      </c>
      <c r="D192" s="140">
        <f>SUM(D174:D191)</f>
        <v>131</v>
      </c>
      <c r="E192" s="140">
        <f>SUM(E174:E191)</f>
        <v>258</v>
      </c>
      <c r="F192" s="73"/>
      <c r="G192" s="73"/>
      <c r="H192" s="73"/>
      <c r="K192" s="29"/>
      <c r="L192" s="29"/>
      <c r="M192" s="29"/>
      <c r="N192" s="29"/>
      <c r="O192" s="29"/>
    </row>
    <row r="193" spans="1:15" x14ac:dyDescent="0.25">
      <c r="J193" s="78"/>
    </row>
    <row r="194" spans="1:15" s="52" customFormat="1" ht="20.25" customHeight="1" thickBot="1" x14ac:dyDescent="0.3">
      <c r="B194" s="29" t="s">
        <v>163</v>
      </c>
      <c r="C194" s="104"/>
      <c r="F194" s="73"/>
      <c r="G194" s="29"/>
    </row>
    <row r="195" spans="1:15" s="52" customFormat="1" ht="28.5" customHeight="1" thickBot="1" x14ac:dyDescent="0.3">
      <c r="A195" s="29"/>
      <c r="B195" s="195" t="s">
        <v>45</v>
      </c>
      <c r="C195" s="197" t="s">
        <v>158</v>
      </c>
      <c r="D195" s="198"/>
      <c r="E195" s="199"/>
      <c r="F195" s="73"/>
      <c r="G195" s="195" t="s">
        <v>45</v>
      </c>
      <c r="H195" s="197" t="s">
        <v>158</v>
      </c>
      <c r="I195" s="198"/>
      <c r="J195" s="199"/>
      <c r="K195" s="29"/>
      <c r="L195" s="29"/>
      <c r="M195" s="29"/>
      <c r="N195" s="29"/>
      <c r="O195" s="29"/>
    </row>
    <row r="196" spans="1:15" s="52" customFormat="1" ht="15.75" thickBot="1" x14ac:dyDescent="0.3">
      <c r="A196" s="29"/>
      <c r="B196" s="196"/>
      <c r="C196" s="127" t="s">
        <v>2</v>
      </c>
      <c r="D196" s="128" t="s">
        <v>3</v>
      </c>
      <c r="E196" s="129" t="s">
        <v>4</v>
      </c>
      <c r="F196" s="73"/>
      <c r="G196" s="200"/>
      <c r="H196" s="127" t="s">
        <v>2</v>
      </c>
      <c r="I196" s="128" t="s">
        <v>3</v>
      </c>
      <c r="J196" s="129" t="s">
        <v>4</v>
      </c>
      <c r="K196" s="29"/>
      <c r="L196" s="29"/>
      <c r="M196" s="29"/>
      <c r="N196" s="29"/>
      <c r="O196" s="29"/>
    </row>
    <row r="197" spans="1:15" s="52" customFormat="1" x14ac:dyDescent="0.25">
      <c r="B197" s="137" t="s">
        <v>5</v>
      </c>
      <c r="C197" s="156">
        <v>7</v>
      </c>
      <c r="D197" s="29">
        <v>5</v>
      </c>
      <c r="E197" s="37">
        <f t="shared" ref="E197:E214" si="60">SUM(C197:D197)</f>
        <v>12</v>
      </c>
      <c r="F197" s="76"/>
      <c r="G197" s="130" t="s">
        <v>6</v>
      </c>
      <c r="H197" s="40">
        <f>SUM(C197:C198)</f>
        <v>14</v>
      </c>
      <c r="I197" s="37">
        <f>SUM(D197:D198)</f>
        <v>16</v>
      </c>
      <c r="J197" s="37">
        <f t="shared" ref="J197:J200" si="61">SUM(H197:I197)</f>
        <v>30</v>
      </c>
    </row>
    <row r="198" spans="1:15" s="52" customFormat="1" x14ac:dyDescent="0.25">
      <c r="A198" s="29"/>
      <c r="B198" s="138" t="s">
        <v>7</v>
      </c>
      <c r="C198" s="148">
        <v>7</v>
      </c>
      <c r="D198" s="29">
        <v>11</v>
      </c>
      <c r="E198" s="38">
        <f t="shared" si="60"/>
        <v>18</v>
      </c>
      <c r="F198" s="73"/>
      <c r="G198" s="131" t="s">
        <v>8</v>
      </c>
      <c r="H198" s="39">
        <f>SUM(C199:C200)</f>
        <v>37</v>
      </c>
      <c r="I198" s="38">
        <f>SUM(D199:D200)</f>
        <v>38</v>
      </c>
      <c r="J198" s="38">
        <f t="shared" si="61"/>
        <v>75</v>
      </c>
      <c r="K198" s="29"/>
      <c r="L198" s="29"/>
      <c r="M198" s="29"/>
      <c r="N198" s="29"/>
      <c r="O198" s="29"/>
    </row>
    <row r="199" spans="1:15" s="52" customFormat="1" x14ac:dyDescent="0.25">
      <c r="A199" s="29"/>
      <c r="B199" s="137" t="s">
        <v>59</v>
      </c>
      <c r="C199" s="148">
        <v>19</v>
      </c>
      <c r="D199" s="29">
        <v>18</v>
      </c>
      <c r="E199" s="38">
        <f t="shared" si="60"/>
        <v>37</v>
      </c>
      <c r="F199" s="73"/>
      <c r="G199" s="131" t="s">
        <v>10</v>
      </c>
      <c r="H199" s="39">
        <f>SUM(C201:C209)</f>
        <v>129</v>
      </c>
      <c r="I199" s="38">
        <f>SUM(D201:D209)</f>
        <v>125</v>
      </c>
      <c r="J199" s="38">
        <f t="shared" si="61"/>
        <v>254</v>
      </c>
      <c r="K199" s="29"/>
      <c r="L199" s="29"/>
      <c r="M199" s="29"/>
      <c r="N199" s="29"/>
      <c r="O199" s="29"/>
    </row>
    <row r="200" spans="1:15" s="52" customFormat="1" ht="15.75" thickBot="1" x14ac:dyDescent="0.3">
      <c r="A200" s="29"/>
      <c r="B200" s="137" t="s">
        <v>11</v>
      </c>
      <c r="C200" s="148">
        <v>18</v>
      </c>
      <c r="D200" s="29">
        <v>20</v>
      </c>
      <c r="E200" s="38">
        <f t="shared" si="60"/>
        <v>38</v>
      </c>
      <c r="F200" s="73"/>
      <c r="G200" s="132" t="s">
        <v>12</v>
      </c>
      <c r="H200" s="41">
        <f>SUM(C210:C213)</f>
        <v>52</v>
      </c>
      <c r="I200" s="32">
        <f>SUM(D210:D213)</f>
        <v>37</v>
      </c>
      <c r="J200" s="32">
        <f t="shared" si="61"/>
        <v>89</v>
      </c>
      <c r="K200" s="29"/>
      <c r="L200" s="29"/>
      <c r="M200" s="29"/>
      <c r="N200" s="29"/>
      <c r="O200" s="29"/>
    </row>
    <row r="201" spans="1:15" s="52" customFormat="1" ht="15.75" thickBot="1" x14ac:dyDescent="0.3">
      <c r="A201" s="29"/>
      <c r="B201" s="137" t="s">
        <v>13</v>
      </c>
      <c r="C201" s="148">
        <v>17</v>
      </c>
      <c r="D201" s="29">
        <v>10</v>
      </c>
      <c r="E201" s="38">
        <f t="shared" si="60"/>
        <v>27</v>
      </c>
      <c r="F201" s="73"/>
      <c r="G201" s="132" t="s">
        <v>14</v>
      </c>
      <c r="H201" s="41">
        <f>SUM(H197:H200)</f>
        <v>232</v>
      </c>
      <c r="I201" s="32">
        <f t="shared" ref="I201:J201" si="62">SUM(I197:I200)</f>
        <v>216</v>
      </c>
      <c r="J201" s="32">
        <f t="shared" si="62"/>
        <v>448</v>
      </c>
      <c r="K201" s="29"/>
      <c r="L201" s="29"/>
      <c r="M201" s="29"/>
      <c r="N201" s="29"/>
      <c r="O201" s="29"/>
    </row>
    <row r="202" spans="1:15" s="52" customFormat="1" ht="15.75" thickBot="1" x14ac:dyDescent="0.3">
      <c r="A202" s="29"/>
      <c r="B202" s="137" t="s">
        <v>15</v>
      </c>
      <c r="C202" s="148">
        <v>15</v>
      </c>
      <c r="D202" s="29">
        <v>13</v>
      </c>
      <c r="E202" s="38">
        <f t="shared" si="60"/>
        <v>28</v>
      </c>
      <c r="F202" s="73"/>
      <c r="K202" s="29"/>
      <c r="L202" s="29"/>
      <c r="M202" s="29"/>
      <c r="N202" s="29"/>
      <c r="O202" s="29"/>
    </row>
    <row r="203" spans="1:15" s="52" customFormat="1" x14ac:dyDescent="0.25">
      <c r="A203" s="29"/>
      <c r="B203" s="137" t="s">
        <v>16</v>
      </c>
      <c r="C203" s="148">
        <v>14</v>
      </c>
      <c r="D203" s="29">
        <v>16</v>
      </c>
      <c r="E203" s="38">
        <f t="shared" si="60"/>
        <v>30</v>
      </c>
      <c r="F203" s="73"/>
      <c r="G203" s="133" t="s">
        <v>136</v>
      </c>
      <c r="H203" s="37">
        <v>2</v>
      </c>
      <c r="I203" s="135" t="s">
        <v>60</v>
      </c>
      <c r="J203" s="37">
        <f>SUM(C201:C205)</f>
        <v>63</v>
      </c>
      <c r="K203" s="29"/>
      <c r="L203" s="29"/>
      <c r="M203" s="29"/>
      <c r="N203" s="29"/>
      <c r="O203" s="29"/>
    </row>
    <row r="204" spans="1:15" s="52" customFormat="1" ht="15.75" thickBot="1" x14ac:dyDescent="0.3">
      <c r="A204" s="29"/>
      <c r="B204" s="137" t="s">
        <v>17</v>
      </c>
      <c r="C204" s="148">
        <v>6</v>
      </c>
      <c r="D204" s="29">
        <v>10</v>
      </c>
      <c r="E204" s="38">
        <f t="shared" si="60"/>
        <v>16</v>
      </c>
      <c r="F204" s="73"/>
      <c r="G204" s="134" t="s">
        <v>137</v>
      </c>
      <c r="H204" s="38">
        <v>3</v>
      </c>
      <c r="I204" s="136" t="s">
        <v>61</v>
      </c>
      <c r="J204" s="32">
        <f>SUM(D206:D209)</f>
        <v>60</v>
      </c>
      <c r="K204" s="29"/>
      <c r="L204" s="29"/>
      <c r="M204" s="29"/>
      <c r="N204" s="29"/>
      <c r="O204" s="29"/>
    </row>
    <row r="205" spans="1:15" s="52" customFormat="1" ht="15.75" thickBot="1" x14ac:dyDescent="0.3">
      <c r="A205" s="29"/>
      <c r="B205" s="137" t="s">
        <v>18</v>
      </c>
      <c r="C205" s="148">
        <v>11</v>
      </c>
      <c r="D205" s="29">
        <v>16</v>
      </c>
      <c r="E205" s="38">
        <f t="shared" si="60"/>
        <v>27</v>
      </c>
      <c r="F205" s="73"/>
      <c r="G205" s="134" t="s">
        <v>138</v>
      </c>
      <c r="H205" s="38">
        <v>3</v>
      </c>
      <c r="I205" s="55"/>
      <c r="J205" s="48"/>
      <c r="K205" s="29"/>
      <c r="L205" s="29"/>
      <c r="M205" s="29"/>
      <c r="N205" s="29"/>
      <c r="O205" s="29"/>
    </row>
    <row r="206" spans="1:15" s="52" customFormat="1" x14ac:dyDescent="0.25">
      <c r="A206" s="29"/>
      <c r="B206" s="137" t="s">
        <v>19</v>
      </c>
      <c r="C206" s="148">
        <v>21</v>
      </c>
      <c r="D206" s="29">
        <v>27</v>
      </c>
      <c r="E206" s="38">
        <f t="shared" si="60"/>
        <v>48</v>
      </c>
      <c r="F206" s="73"/>
      <c r="G206" s="134" t="s">
        <v>87</v>
      </c>
      <c r="H206" s="38">
        <v>1</v>
      </c>
      <c r="I206" s="135" t="s">
        <v>139</v>
      </c>
      <c r="J206" s="100">
        <f>+H210+H211+H212+E199+E200</f>
        <v>86</v>
      </c>
      <c r="K206" s="29"/>
      <c r="L206" s="29"/>
      <c r="M206" s="29"/>
      <c r="N206" s="29"/>
      <c r="O206" s="29"/>
    </row>
    <row r="207" spans="1:15" s="52" customFormat="1" ht="15.75" thickBot="1" x14ac:dyDescent="0.3">
      <c r="A207" s="29"/>
      <c r="B207" s="137" t="s">
        <v>20</v>
      </c>
      <c r="C207" s="148">
        <v>14</v>
      </c>
      <c r="D207" s="29">
        <v>13</v>
      </c>
      <c r="E207" s="38">
        <f t="shared" si="60"/>
        <v>27</v>
      </c>
      <c r="F207" s="73"/>
      <c r="G207" s="134" t="s">
        <v>88</v>
      </c>
      <c r="H207" s="38">
        <v>3</v>
      </c>
      <c r="I207" s="136" t="s">
        <v>63</v>
      </c>
      <c r="J207" s="101">
        <f>SUM(E197:E200)</f>
        <v>105</v>
      </c>
      <c r="K207" s="29"/>
      <c r="L207" s="29"/>
      <c r="M207" s="29"/>
      <c r="N207" s="29"/>
      <c r="O207" s="29"/>
    </row>
    <row r="208" spans="1:15" s="52" customFormat="1" x14ac:dyDescent="0.25">
      <c r="A208" s="29"/>
      <c r="B208" s="137" t="s">
        <v>21</v>
      </c>
      <c r="C208" s="148">
        <v>14</v>
      </c>
      <c r="D208" s="29">
        <v>9</v>
      </c>
      <c r="E208" s="38">
        <f t="shared" si="60"/>
        <v>23</v>
      </c>
      <c r="F208" s="73"/>
      <c r="G208" s="134" t="s">
        <v>142</v>
      </c>
      <c r="H208" s="38">
        <v>3</v>
      </c>
      <c r="K208" s="29"/>
      <c r="L208" s="29"/>
      <c r="M208" s="29"/>
      <c r="N208" s="29"/>
      <c r="O208" s="29"/>
    </row>
    <row r="209" spans="1:15" s="52" customFormat="1" x14ac:dyDescent="0.25">
      <c r="A209" s="29"/>
      <c r="B209" s="137" t="s">
        <v>22</v>
      </c>
      <c r="C209" s="148">
        <v>17</v>
      </c>
      <c r="D209" s="29">
        <v>11</v>
      </c>
      <c r="E209" s="38">
        <f t="shared" si="60"/>
        <v>28</v>
      </c>
      <c r="F209" s="73"/>
      <c r="G209" s="134" t="s">
        <v>57</v>
      </c>
      <c r="H209" s="38">
        <v>4</v>
      </c>
      <c r="K209" s="29"/>
      <c r="L209" s="29"/>
      <c r="M209" s="29"/>
      <c r="N209" s="29"/>
      <c r="O209" s="29"/>
    </row>
    <row r="210" spans="1:15" s="52" customFormat="1" x14ac:dyDescent="0.25">
      <c r="A210" s="29"/>
      <c r="B210" s="137" t="s">
        <v>23</v>
      </c>
      <c r="C210" s="148">
        <v>18</v>
      </c>
      <c r="D210" s="29">
        <v>12</v>
      </c>
      <c r="E210" s="38">
        <f t="shared" si="60"/>
        <v>30</v>
      </c>
      <c r="F210" s="73"/>
      <c r="G210" s="134" t="s">
        <v>141</v>
      </c>
      <c r="H210" s="38">
        <v>5</v>
      </c>
      <c r="K210" s="29"/>
      <c r="L210" s="29"/>
      <c r="M210" s="29"/>
      <c r="N210" s="29"/>
      <c r="O210" s="29"/>
    </row>
    <row r="211" spans="1:15" s="52" customFormat="1" x14ac:dyDescent="0.25">
      <c r="A211" s="29"/>
      <c r="B211" s="137" t="s">
        <v>24</v>
      </c>
      <c r="C211" s="148">
        <v>9</v>
      </c>
      <c r="D211" s="29">
        <v>5</v>
      </c>
      <c r="E211" s="38">
        <f t="shared" si="60"/>
        <v>14</v>
      </c>
      <c r="F211" s="73"/>
      <c r="G211" s="134" t="s">
        <v>143</v>
      </c>
      <c r="H211" s="38">
        <v>4</v>
      </c>
      <c r="K211" s="29"/>
      <c r="L211" s="29"/>
      <c r="M211" s="29"/>
      <c r="N211" s="29"/>
      <c r="O211" s="29"/>
    </row>
    <row r="212" spans="1:15" s="52" customFormat="1" x14ac:dyDescent="0.25">
      <c r="A212" s="29"/>
      <c r="B212" s="137" t="s">
        <v>25</v>
      </c>
      <c r="C212" s="148">
        <v>12</v>
      </c>
      <c r="D212" s="29">
        <v>10</v>
      </c>
      <c r="E212" s="38">
        <f t="shared" si="60"/>
        <v>22</v>
      </c>
      <c r="F212" s="73"/>
      <c r="G212" s="134" t="s">
        <v>144</v>
      </c>
      <c r="H212" s="38">
        <v>2</v>
      </c>
      <c r="K212" s="29"/>
      <c r="L212" s="29"/>
      <c r="M212" s="29"/>
      <c r="N212" s="29"/>
      <c r="O212" s="29"/>
    </row>
    <row r="213" spans="1:15" s="52" customFormat="1" x14ac:dyDescent="0.25">
      <c r="A213" s="29"/>
      <c r="B213" s="137" t="s">
        <v>26</v>
      </c>
      <c r="C213" s="148">
        <v>13</v>
      </c>
      <c r="D213" s="29">
        <v>10</v>
      </c>
      <c r="E213" s="38">
        <f t="shared" si="60"/>
        <v>23</v>
      </c>
      <c r="F213" s="73"/>
      <c r="G213" s="134" t="s">
        <v>58</v>
      </c>
      <c r="H213" s="38">
        <v>6</v>
      </c>
      <c r="K213" s="29"/>
      <c r="L213" s="29"/>
      <c r="M213" s="29"/>
      <c r="N213" s="29"/>
      <c r="O213" s="29"/>
    </row>
    <row r="214" spans="1:15" s="52" customFormat="1" ht="15.75" thickBot="1" x14ac:dyDescent="0.3">
      <c r="A214" s="29"/>
      <c r="B214" s="137" t="s">
        <v>95</v>
      </c>
      <c r="C214" s="32">
        <v>0</v>
      </c>
      <c r="D214" s="67">
        <v>0</v>
      </c>
      <c r="E214" s="38">
        <f t="shared" si="60"/>
        <v>0</v>
      </c>
      <c r="F214" s="73"/>
      <c r="G214" s="132" t="s">
        <v>62</v>
      </c>
      <c r="H214" s="32">
        <v>4</v>
      </c>
      <c r="I214" s="73"/>
      <c r="K214" s="29"/>
      <c r="L214" s="29"/>
      <c r="M214" s="29"/>
      <c r="N214" s="29"/>
      <c r="O214" s="29"/>
    </row>
    <row r="215" spans="1:15" s="52" customFormat="1" ht="15.75" thickBot="1" x14ac:dyDescent="0.3">
      <c r="A215" s="29"/>
      <c r="B215" s="139" t="s">
        <v>14</v>
      </c>
      <c r="C215" s="140">
        <f>SUM(C197:C214)</f>
        <v>232</v>
      </c>
      <c r="D215" s="140">
        <f>SUM(D197:D214)</f>
        <v>216</v>
      </c>
      <c r="E215" s="140">
        <f>SUM(E197:E214)</f>
        <v>448</v>
      </c>
      <c r="F215" s="73"/>
      <c r="G215" s="73"/>
      <c r="H215" s="73"/>
      <c r="K215" s="29"/>
      <c r="L215" s="29"/>
      <c r="M215" s="29"/>
      <c r="N215" s="29"/>
      <c r="O215" s="29"/>
    </row>
    <row r="216" spans="1:15" x14ac:dyDescent="0.25">
      <c r="J216" s="78"/>
    </row>
    <row r="217" spans="1:15" x14ac:dyDescent="0.25">
      <c r="J217" s="78"/>
    </row>
    <row r="218" spans="1:15" x14ac:dyDescent="0.25">
      <c r="J218" s="78"/>
    </row>
    <row r="219" spans="1:15" x14ac:dyDescent="0.25">
      <c r="J219" s="78"/>
    </row>
    <row r="220" spans="1:15" x14ac:dyDescent="0.25">
      <c r="J220" s="78"/>
    </row>
    <row r="221" spans="1:15" x14ac:dyDescent="0.25">
      <c r="J221" s="78"/>
    </row>
    <row r="222" spans="1:15" x14ac:dyDescent="0.25">
      <c r="J222" s="78"/>
    </row>
    <row r="223" spans="1:15" x14ac:dyDescent="0.25">
      <c r="J223" s="78"/>
    </row>
    <row r="224" spans="1:15" x14ac:dyDescent="0.25">
      <c r="J224" s="78"/>
    </row>
    <row r="225" spans="10:10" x14ac:dyDescent="0.25">
      <c r="J225" s="78"/>
    </row>
    <row r="272" spans="2:10" x14ac:dyDescent="0.25">
      <c r="B272" s="87"/>
      <c r="D272" s="64"/>
      <c r="F272" s="86"/>
      <c r="I272" s="86"/>
      <c r="J272" s="86"/>
    </row>
    <row r="273" spans="2:10" x14ac:dyDescent="0.25">
      <c r="B273" s="88"/>
      <c r="C273" s="86"/>
      <c r="D273" s="86"/>
      <c r="E273" s="86"/>
      <c r="F273" s="86"/>
      <c r="G273" s="86"/>
      <c r="H273" s="86"/>
      <c r="I273" s="86"/>
      <c r="J273" s="86"/>
    </row>
    <row r="274" spans="2:10" x14ac:dyDescent="0.25">
      <c r="B274" s="88"/>
      <c r="C274" s="86"/>
      <c r="D274" s="89"/>
      <c r="E274" s="89"/>
      <c r="F274" s="89"/>
      <c r="G274" s="89"/>
      <c r="H274" s="89"/>
      <c r="I274" s="89"/>
      <c r="J274" s="89"/>
    </row>
    <row r="275" spans="2:10" x14ac:dyDescent="0.25">
      <c r="B275" s="29"/>
      <c r="C275" s="86"/>
      <c r="D275" s="86"/>
      <c r="E275" s="86"/>
      <c r="F275" s="86"/>
      <c r="G275" s="86"/>
      <c r="H275" s="86"/>
      <c r="I275" s="86"/>
      <c r="J275" s="86"/>
    </row>
    <row r="276" spans="2:10" x14ac:dyDescent="0.25">
      <c r="B276" s="29"/>
      <c r="C276" s="86"/>
      <c r="D276" s="86"/>
      <c r="E276" s="86"/>
      <c r="F276" s="86"/>
      <c r="G276" s="86"/>
      <c r="H276" s="86"/>
      <c r="I276" s="86"/>
      <c r="J276" s="86"/>
    </row>
    <row r="277" spans="2:10" x14ac:dyDescent="0.25">
      <c r="B277" s="29"/>
      <c r="C277" s="86"/>
      <c r="D277" s="86"/>
      <c r="E277" s="86"/>
      <c r="F277" s="86"/>
      <c r="G277" s="86"/>
      <c r="H277" s="86"/>
      <c r="I277" s="86"/>
      <c r="J277" s="86"/>
    </row>
    <row r="278" spans="2:10" x14ac:dyDescent="0.25">
      <c r="B278" s="29"/>
      <c r="C278" s="86"/>
      <c r="D278" s="86"/>
      <c r="E278" s="86"/>
      <c r="F278" s="86"/>
      <c r="G278" s="86"/>
      <c r="H278" s="86"/>
      <c r="I278" s="86"/>
      <c r="J278" s="86"/>
    </row>
    <row r="279" spans="2:10" x14ac:dyDescent="0.25">
      <c r="B279" s="29"/>
      <c r="C279" s="86"/>
      <c r="D279" s="86"/>
      <c r="E279" s="86"/>
      <c r="F279" s="86"/>
      <c r="G279" s="86"/>
      <c r="H279" s="86"/>
      <c r="I279" s="86"/>
      <c r="J279" s="86"/>
    </row>
    <row r="280" spans="2:10" x14ac:dyDescent="0.25">
      <c r="B280" s="29"/>
      <c r="C280" s="86"/>
      <c r="D280" s="86"/>
      <c r="E280" s="86"/>
      <c r="F280" s="86"/>
      <c r="G280" s="86"/>
      <c r="H280" s="86"/>
      <c r="I280" s="86"/>
      <c r="J280" s="86"/>
    </row>
    <row r="281" spans="2:10" x14ac:dyDescent="0.25">
      <c r="B281" s="29"/>
      <c r="C281" s="86"/>
      <c r="D281" s="86"/>
      <c r="E281" s="86"/>
      <c r="F281" s="86"/>
      <c r="G281" s="86"/>
      <c r="H281" s="86"/>
      <c r="I281" s="86"/>
      <c r="J281" s="86"/>
    </row>
    <row r="282" spans="2:10" x14ac:dyDescent="0.25">
      <c r="B282" s="29"/>
      <c r="C282" s="86"/>
      <c r="D282" s="86"/>
      <c r="E282" s="86"/>
      <c r="F282" s="86"/>
      <c r="G282" s="86"/>
      <c r="H282" s="86"/>
      <c r="I282" s="86"/>
      <c r="J282" s="86"/>
    </row>
    <row r="283" spans="2:10" x14ac:dyDescent="0.25">
      <c r="B283" s="29"/>
      <c r="C283" s="86"/>
      <c r="D283" s="86"/>
      <c r="E283" s="86"/>
      <c r="F283" s="86"/>
      <c r="G283" s="86"/>
      <c r="H283" s="86"/>
      <c r="I283" s="86"/>
      <c r="J283" s="86"/>
    </row>
    <row r="284" spans="2:10" x14ac:dyDescent="0.25">
      <c r="B284" s="29"/>
      <c r="C284" s="86"/>
      <c r="D284" s="86"/>
      <c r="E284" s="86"/>
      <c r="F284" s="86"/>
      <c r="G284" s="86"/>
      <c r="H284" s="86"/>
      <c r="I284" s="86"/>
      <c r="J284" s="86"/>
    </row>
    <row r="285" spans="2:10" x14ac:dyDescent="0.25">
      <c r="B285" s="29"/>
      <c r="C285" s="86"/>
      <c r="D285" s="86"/>
      <c r="E285" s="86"/>
      <c r="F285" s="86"/>
      <c r="G285" s="86"/>
      <c r="H285" s="86"/>
      <c r="I285" s="86"/>
      <c r="J285" s="86"/>
    </row>
    <row r="286" spans="2:10" x14ac:dyDescent="0.25">
      <c r="B286" s="29"/>
      <c r="C286" s="86"/>
      <c r="D286" s="86"/>
      <c r="E286" s="86"/>
      <c r="F286" s="86"/>
      <c r="G286" s="86"/>
      <c r="H286" s="86"/>
      <c r="I286" s="86"/>
      <c r="J286" s="86"/>
    </row>
    <row r="287" spans="2:10" x14ac:dyDescent="0.25">
      <c r="B287" s="29"/>
      <c r="C287" s="86"/>
      <c r="D287" s="86"/>
      <c r="E287" s="86"/>
      <c r="F287" s="86"/>
      <c r="G287" s="86"/>
      <c r="H287" s="86"/>
      <c r="I287" s="86"/>
      <c r="J287" s="86"/>
    </row>
    <row r="288" spans="2:10" x14ac:dyDescent="0.25">
      <c r="B288" s="29"/>
      <c r="C288" s="86"/>
      <c r="D288" s="86"/>
      <c r="E288" s="86"/>
      <c r="F288" s="86"/>
      <c r="G288" s="86"/>
      <c r="H288" s="86"/>
      <c r="I288" s="86"/>
      <c r="J288" s="86"/>
    </row>
    <row r="289" spans="2:10" x14ac:dyDescent="0.25">
      <c r="B289" s="52"/>
      <c r="C289" s="86"/>
      <c r="D289" s="86"/>
      <c r="E289" s="86"/>
      <c r="F289" s="86"/>
      <c r="G289" s="86"/>
      <c r="H289" s="86"/>
      <c r="I289" s="86"/>
      <c r="J289" s="86"/>
    </row>
    <row r="290" spans="2:10" x14ac:dyDescent="0.25">
      <c r="C290" s="86"/>
      <c r="D290" s="86"/>
      <c r="E290" s="86"/>
      <c r="F290" s="86"/>
      <c r="G290" s="86"/>
      <c r="H290" s="86"/>
      <c r="I290" s="86"/>
      <c r="J290" s="86"/>
    </row>
  </sheetData>
  <mergeCells count="39">
    <mergeCell ref="B172:B173"/>
    <mergeCell ref="C172:E172"/>
    <mergeCell ref="G172:G173"/>
    <mergeCell ref="H172:J172"/>
    <mergeCell ref="B195:B196"/>
    <mergeCell ref="C195:E195"/>
    <mergeCell ref="G195:G196"/>
    <mergeCell ref="H195:J195"/>
    <mergeCell ref="B2:J2"/>
    <mergeCell ref="B1:J1"/>
    <mergeCell ref="G4:J5"/>
    <mergeCell ref="C34:E34"/>
    <mergeCell ref="G7:G8"/>
    <mergeCell ref="H7:J7"/>
    <mergeCell ref="B7:B8"/>
    <mergeCell ref="C7:E7"/>
    <mergeCell ref="B80:B81"/>
    <mergeCell ref="C80:E80"/>
    <mergeCell ref="G80:G81"/>
    <mergeCell ref="H80:J80"/>
    <mergeCell ref="B103:B104"/>
    <mergeCell ref="C103:E103"/>
    <mergeCell ref="G103:G104"/>
    <mergeCell ref="H103:J103"/>
    <mergeCell ref="B56:B57"/>
    <mergeCell ref="G56:G57"/>
    <mergeCell ref="H56:J56"/>
    <mergeCell ref="G34:G35"/>
    <mergeCell ref="H34:J34"/>
    <mergeCell ref="B34:B35"/>
    <mergeCell ref="C56:E56"/>
    <mergeCell ref="B126:B127"/>
    <mergeCell ref="C126:E126"/>
    <mergeCell ref="G126:G127"/>
    <mergeCell ref="H126:J126"/>
    <mergeCell ref="B149:B150"/>
    <mergeCell ref="C149:E149"/>
    <mergeCell ref="G149:G150"/>
    <mergeCell ref="H149:J149"/>
  </mergeCells>
  <printOptions horizontalCentered="1"/>
  <pageMargins left="0.35433070866141736" right="0.35433070866141736" top="0.51181102362204722" bottom="0.55118110236220474" header="0.31496062992125984" footer="0.31496062992125984"/>
  <pageSetup scale="60" orientation="portrait" r:id="rId1"/>
  <headerFooter>
    <oddFooter>&amp;C&amp;"-,Cursiva"&amp;K01+049Depto. Estadísticas y Gestión de la Información - Servicio de Salud Osorno</oddFooter>
  </headerFooter>
  <rowBreaks count="2" manualBreakCount="2">
    <brk id="78" min="1" max="9" man="1"/>
    <brk id="147" min="1" max="9" man="1"/>
  </rowBreaks>
  <ignoredErrors>
    <ignoredError sqref="H10:I12 H105:I108 H83:I85 H82:I82 J111:J112 J88:J89 H197:I200 H128:I131 H151:I154 J157:J158 H174:I177 J180:J181 J203:J204 J134:J135 H36:I39 H58:I59 J64:J65 J42:J43 H61:I61 H60:J60" formulaRange="1"/>
    <ignoredError sqref="E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2"/>
  <sheetViews>
    <sheetView zoomScaleNormal="100" workbookViewId="0">
      <pane ySplit="2" topLeftCell="A3" activePane="bottomLeft" state="frozen"/>
      <selection activeCell="L25" sqref="L25"/>
      <selection pane="bottomLeft" activeCell="O16" sqref="O16"/>
    </sheetView>
  </sheetViews>
  <sheetFormatPr baseColWidth="10" defaultRowHeight="15" x14ac:dyDescent="0.25"/>
  <cols>
    <col min="1" max="1" width="0.85546875" customWidth="1"/>
    <col min="2" max="5" width="13.7109375" customWidth="1"/>
    <col min="6" max="6" width="6.7109375" customWidth="1"/>
    <col min="7" max="8" width="13.7109375" customWidth="1"/>
    <col min="9" max="9" width="15.42578125" bestFit="1" customWidth="1"/>
    <col min="10" max="10" width="13.7109375" customWidth="1"/>
    <col min="11" max="11" width="12.7109375" bestFit="1" customWidth="1"/>
    <col min="12" max="12" width="4.5703125" bestFit="1" customWidth="1"/>
    <col min="13" max="13" width="8.140625" customWidth="1"/>
    <col min="14" max="14" width="6" customWidth="1"/>
    <col min="15" max="15" width="13.42578125" customWidth="1"/>
  </cols>
  <sheetData>
    <row r="1" spans="2:18" s="13" customFormat="1" ht="19.5" customHeight="1" x14ac:dyDescent="0.25">
      <c r="B1" s="201" t="str">
        <f>+OSORNO!B1</f>
        <v>POBLACIÓN INSCRITA VALIDADA POR FONASA AÑO 2025 SEGÚN SEXO Y EDAD</v>
      </c>
      <c r="C1" s="201"/>
      <c r="D1" s="201"/>
      <c r="E1" s="201"/>
      <c r="F1" s="201"/>
      <c r="G1" s="201"/>
      <c r="H1" s="201"/>
      <c r="I1" s="201"/>
      <c r="J1" s="201"/>
    </row>
    <row r="2" spans="2:18" s="13" customFormat="1" ht="19.5" customHeight="1" x14ac:dyDescent="0.25">
      <c r="B2" s="202" t="s">
        <v>93</v>
      </c>
      <c r="C2" s="202"/>
      <c r="D2" s="202"/>
      <c r="E2" s="202"/>
      <c r="F2" s="202"/>
      <c r="G2" s="202"/>
      <c r="H2" s="202"/>
      <c r="I2" s="202"/>
      <c r="J2" s="202"/>
    </row>
    <row r="3" spans="2:18" s="52" customFormat="1" ht="6" customHeight="1" x14ac:dyDescent="0.25">
      <c r="F3" s="72"/>
    </row>
    <row r="4" spans="2:18" ht="27.75" customHeight="1" x14ac:dyDescent="0.25">
      <c r="B4" s="68" t="s">
        <v>64</v>
      </c>
      <c r="C4" s="69" t="s">
        <v>33</v>
      </c>
      <c r="D4" s="109"/>
      <c r="E4" s="107"/>
      <c r="F4" s="107"/>
      <c r="G4" s="210" t="s">
        <v>185</v>
      </c>
      <c r="H4" s="210"/>
      <c r="I4" s="210"/>
      <c r="J4" s="210"/>
      <c r="K4" s="55"/>
      <c r="L4" s="143"/>
      <c r="M4" s="143"/>
      <c r="N4" s="143"/>
      <c r="O4" s="143"/>
      <c r="P4" s="55"/>
      <c r="Q4" s="55"/>
      <c r="R4" s="55"/>
    </row>
    <row r="5" spans="2:18" ht="27.75" customHeight="1" x14ac:dyDescent="0.25">
      <c r="B5" s="68" t="s">
        <v>44</v>
      </c>
      <c r="C5" s="71">
        <v>10307</v>
      </c>
      <c r="G5" s="210"/>
      <c r="H5" s="210"/>
      <c r="I5" s="210"/>
      <c r="J5" s="210"/>
      <c r="L5" s="143"/>
      <c r="M5" s="143"/>
      <c r="N5" s="143"/>
      <c r="O5" s="143"/>
    </row>
    <row r="6" spans="2:18" ht="15.75" thickBot="1" x14ac:dyDescent="0.3">
      <c r="B6" s="29"/>
      <c r="D6" s="30"/>
    </row>
    <row r="7" spans="2:18" ht="30" customHeight="1" thickBot="1" x14ac:dyDescent="0.3">
      <c r="B7" s="195" t="s">
        <v>45</v>
      </c>
      <c r="C7" s="197" t="s">
        <v>66</v>
      </c>
      <c r="D7" s="198"/>
      <c r="E7" s="199"/>
      <c r="F7" s="72"/>
      <c r="G7" s="195" t="s">
        <v>45</v>
      </c>
      <c r="H7" s="197" t="s">
        <v>66</v>
      </c>
      <c r="I7" s="198"/>
      <c r="J7" s="199"/>
    </row>
    <row r="8" spans="2:18" ht="15.75" thickBot="1" x14ac:dyDescent="0.3">
      <c r="B8" s="196"/>
      <c r="C8" s="127" t="s">
        <v>2</v>
      </c>
      <c r="D8" s="128" t="s">
        <v>3</v>
      </c>
      <c r="E8" s="129" t="s">
        <v>4</v>
      </c>
      <c r="F8" s="73"/>
      <c r="G8" s="200"/>
      <c r="H8" s="127" t="s">
        <v>2</v>
      </c>
      <c r="I8" s="128" t="s">
        <v>3</v>
      </c>
      <c r="J8" s="129" t="s">
        <v>4</v>
      </c>
    </row>
    <row r="9" spans="2:18" x14ac:dyDescent="0.25">
      <c r="B9" s="137" t="s">
        <v>5</v>
      </c>
      <c r="C9" s="38">
        <v>195</v>
      </c>
      <c r="D9" s="38">
        <v>191</v>
      </c>
      <c r="E9" s="37">
        <f>SUM(C9:D9)</f>
        <v>386</v>
      </c>
      <c r="F9" s="74"/>
      <c r="G9" s="130" t="s">
        <v>6</v>
      </c>
      <c r="H9" s="40">
        <f>SUM(C9:C10)</f>
        <v>455</v>
      </c>
      <c r="I9" s="37">
        <f>SUM(D9:D10)</f>
        <v>441</v>
      </c>
      <c r="J9" s="37">
        <f t="shared" ref="J9:J12" si="0">SUM(H9:I9)</f>
        <v>896</v>
      </c>
    </row>
    <row r="10" spans="2:18" x14ac:dyDescent="0.25">
      <c r="B10" s="138" t="s">
        <v>7</v>
      </c>
      <c r="C10" s="38">
        <v>260</v>
      </c>
      <c r="D10" s="38">
        <v>250</v>
      </c>
      <c r="E10" s="38">
        <f t="shared" ref="E10:E26" si="1">SUM(C10:D10)</f>
        <v>510</v>
      </c>
      <c r="F10" s="73"/>
      <c r="G10" s="131" t="s">
        <v>8</v>
      </c>
      <c r="H10" s="39">
        <f>SUM(C11:C12)</f>
        <v>777</v>
      </c>
      <c r="I10" s="38">
        <f>SUM(D11:D12)</f>
        <v>713</v>
      </c>
      <c r="J10" s="38">
        <f t="shared" si="0"/>
        <v>1490</v>
      </c>
    </row>
    <row r="11" spans="2:18" x14ac:dyDescent="0.25">
      <c r="B11" s="137" t="s">
        <v>59</v>
      </c>
      <c r="C11" s="38">
        <v>398</v>
      </c>
      <c r="D11" s="38">
        <v>364</v>
      </c>
      <c r="E11" s="38">
        <f t="shared" si="1"/>
        <v>762</v>
      </c>
      <c r="F11" s="73"/>
      <c r="G11" s="131" t="s">
        <v>10</v>
      </c>
      <c r="H11" s="39">
        <f>SUM(C13:C21)</f>
        <v>3452</v>
      </c>
      <c r="I11" s="38">
        <f>SUM(D13:D21)</f>
        <v>3488</v>
      </c>
      <c r="J11" s="38">
        <f t="shared" si="0"/>
        <v>6940</v>
      </c>
    </row>
    <row r="12" spans="2:18" ht="15.75" thickBot="1" x14ac:dyDescent="0.3">
      <c r="B12" s="137" t="s">
        <v>11</v>
      </c>
      <c r="C12" s="38">
        <v>379</v>
      </c>
      <c r="D12" s="38">
        <v>349</v>
      </c>
      <c r="E12" s="38">
        <f t="shared" si="1"/>
        <v>728</v>
      </c>
      <c r="F12" s="73"/>
      <c r="G12" s="132" t="s">
        <v>12</v>
      </c>
      <c r="H12" s="41">
        <f>SUM(C22:C25)</f>
        <v>932</v>
      </c>
      <c r="I12" s="32">
        <f>SUM(D22:D25)</f>
        <v>1018</v>
      </c>
      <c r="J12" s="32">
        <f t="shared" si="0"/>
        <v>1950</v>
      </c>
    </row>
    <row r="13" spans="2:18" ht="15.75" thickBot="1" x14ac:dyDescent="0.3">
      <c r="B13" s="137" t="s">
        <v>13</v>
      </c>
      <c r="C13" s="38">
        <v>393</v>
      </c>
      <c r="D13" s="38">
        <v>355</v>
      </c>
      <c r="E13" s="38">
        <f t="shared" si="1"/>
        <v>748</v>
      </c>
      <c r="F13" s="73"/>
      <c r="G13" s="132" t="s">
        <v>14</v>
      </c>
      <c r="H13" s="158">
        <f>SUM(H9:H12)</f>
        <v>5616</v>
      </c>
      <c r="I13" s="159">
        <f t="shared" ref="I13:J13" si="2">SUM(I9:I12)</f>
        <v>5660</v>
      </c>
      <c r="J13" s="159">
        <f t="shared" si="2"/>
        <v>11276</v>
      </c>
    </row>
    <row r="14" spans="2:18" ht="15.75" thickBot="1" x14ac:dyDescent="0.3">
      <c r="B14" s="137" t="s">
        <v>15</v>
      </c>
      <c r="C14" s="38">
        <v>392</v>
      </c>
      <c r="D14" s="38">
        <v>410</v>
      </c>
      <c r="E14" s="38">
        <f t="shared" si="1"/>
        <v>802</v>
      </c>
      <c r="F14" s="73"/>
      <c r="G14" s="52"/>
      <c r="H14" s="52"/>
      <c r="I14" s="52"/>
      <c r="J14" s="52"/>
    </row>
    <row r="15" spans="2:18" x14ac:dyDescent="0.25">
      <c r="B15" s="137" t="s">
        <v>16</v>
      </c>
      <c r="C15" s="38">
        <v>455</v>
      </c>
      <c r="D15" s="38">
        <v>454</v>
      </c>
      <c r="E15" s="38">
        <f t="shared" si="1"/>
        <v>909</v>
      </c>
      <c r="F15" s="73"/>
      <c r="G15" s="133" t="s">
        <v>136</v>
      </c>
      <c r="H15" s="37">
        <v>61</v>
      </c>
      <c r="I15" s="135" t="s">
        <v>60</v>
      </c>
      <c r="J15" s="37">
        <f>SUM(C13:C17)</f>
        <v>1933</v>
      </c>
    </row>
    <row r="16" spans="2:18" ht="15.75" thickBot="1" x14ac:dyDescent="0.3">
      <c r="B16" s="137" t="s">
        <v>17</v>
      </c>
      <c r="C16" s="38">
        <v>350</v>
      </c>
      <c r="D16" s="38">
        <v>358</v>
      </c>
      <c r="E16" s="38">
        <f t="shared" si="1"/>
        <v>708</v>
      </c>
      <c r="F16" s="73"/>
      <c r="G16" s="134" t="s">
        <v>137</v>
      </c>
      <c r="H16" s="38">
        <v>73</v>
      </c>
      <c r="I16" s="136" t="s">
        <v>61</v>
      </c>
      <c r="J16" s="32">
        <f>SUM(D18:D21)</f>
        <v>1551</v>
      </c>
    </row>
    <row r="17" spans="1:10" ht="15.75" thickBot="1" x14ac:dyDescent="0.3">
      <c r="B17" s="137" t="s">
        <v>18</v>
      </c>
      <c r="C17" s="38">
        <f>342+1</f>
        <v>343</v>
      </c>
      <c r="D17" s="38">
        <v>360</v>
      </c>
      <c r="E17" s="38">
        <f t="shared" si="1"/>
        <v>703</v>
      </c>
      <c r="F17" s="73"/>
      <c r="G17" s="134" t="s">
        <v>138</v>
      </c>
      <c r="H17" s="38">
        <v>87</v>
      </c>
      <c r="I17" s="55"/>
      <c r="J17" s="48"/>
    </row>
    <row r="18" spans="1:10" ht="15" customHeight="1" x14ac:dyDescent="0.25">
      <c r="B18" s="137" t="s">
        <v>19</v>
      </c>
      <c r="C18" s="38">
        <v>328</v>
      </c>
      <c r="D18" s="38">
        <v>374</v>
      </c>
      <c r="E18" s="38">
        <f t="shared" si="1"/>
        <v>702</v>
      </c>
      <c r="F18" s="73"/>
      <c r="G18" s="134" t="s">
        <v>87</v>
      </c>
      <c r="H18" s="38">
        <v>76</v>
      </c>
      <c r="I18" s="135" t="s">
        <v>139</v>
      </c>
      <c r="J18" s="100">
        <f>+H22+H23+H24+E11+E12</f>
        <v>1808</v>
      </c>
    </row>
    <row r="19" spans="1:10" ht="15.75" thickBot="1" x14ac:dyDescent="0.3">
      <c r="B19" s="137" t="s">
        <v>20</v>
      </c>
      <c r="C19" s="38">
        <v>359</v>
      </c>
      <c r="D19" s="38">
        <v>383</v>
      </c>
      <c r="E19" s="38">
        <f t="shared" si="1"/>
        <v>742</v>
      </c>
      <c r="F19" s="73"/>
      <c r="G19" s="134" t="s">
        <v>88</v>
      </c>
      <c r="H19" s="38">
        <v>89</v>
      </c>
      <c r="I19" s="136" t="s">
        <v>63</v>
      </c>
      <c r="J19" s="101">
        <f>SUM(E9:E12)</f>
        <v>2386</v>
      </c>
    </row>
    <row r="20" spans="1:10" x14ac:dyDescent="0.25">
      <c r="B20" s="137" t="s">
        <v>21</v>
      </c>
      <c r="C20" s="38">
        <v>411</v>
      </c>
      <c r="D20" s="38">
        <v>421</v>
      </c>
      <c r="E20" s="38">
        <f t="shared" si="1"/>
        <v>832</v>
      </c>
      <c r="F20" s="73"/>
      <c r="G20" s="134" t="s">
        <v>142</v>
      </c>
      <c r="H20" s="38">
        <v>91</v>
      </c>
      <c r="I20" s="52"/>
      <c r="J20" s="52"/>
    </row>
    <row r="21" spans="1:10" x14ac:dyDescent="0.25">
      <c r="B21" s="137" t="s">
        <v>22</v>
      </c>
      <c r="C21" s="38">
        <v>421</v>
      </c>
      <c r="D21" s="38">
        <v>373</v>
      </c>
      <c r="E21" s="38">
        <f t="shared" si="1"/>
        <v>794</v>
      </c>
      <c r="F21" s="73"/>
      <c r="G21" s="134" t="s">
        <v>57</v>
      </c>
      <c r="H21" s="38">
        <v>101</v>
      </c>
      <c r="I21" s="52"/>
      <c r="J21" s="52"/>
    </row>
    <row r="22" spans="1:10" x14ac:dyDescent="0.25">
      <c r="B22" s="137" t="s">
        <v>23</v>
      </c>
      <c r="C22" s="38">
        <v>305</v>
      </c>
      <c r="D22" s="38">
        <v>300</v>
      </c>
      <c r="E22" s="38">
        <f t="shared" si="1"/>
        <v>605</v>
      </c>
      <c r="F22" s="73"/>
      <c r="G22" s="134" t="s">
        <v>141</v>
      </c>
      <c r="H22" s="38">
        <v>77</v>
      </c>
      <c r="I22" s="52"/>
      <c r="J22" s="52"/>
    </row>
    <row r="23" spans="1:10" x14ac:dyDescent="0.25">
      <c r="B23" s="137" t="s">
        <v>24</v>
      </c>
      <c r="C23" s="38">
        <v>240</v>
      </c>
      <c r="D23" s="38">
        <v>277</v>
      </c>
      <c r="E23" s="38">
        <f t="shared" si="1"/>
        <v>517</v>
      </c>
      <c r="F23" s="73"/>
      <c r="G23" s="134" t="s">
        <v>143</v>
      </c>
      <c r="H23" s="38">
        <v>106</v>
      </c>
      <c r="I23" s="52"/>
      <c r="J23" s="52"/>
    </row>
    <row r="24" spans="1:10" x14ac:dyDescent="0.25">
      <c r="B24" s="137" t="s">
        <v>25</v>
      </c>
      <c r="C24" s="38">
        <v>166</v>
      </c>
      <c r="D24" s="38">
        <v>184</v>
      </c>
      <c r="E24" s="38">
        <f t="shared" si="1"/>
        <v>350</v>
      </c>
      <c r="F24" s="57"/>
      <c r="G24" s="134" t="s">
        <v>144</v>
      </c>
      <c r="H24" s="38">
        <v>135</v>
      </c>
      <c r="I24" s="10"/>
      <c r="J24" s="52"/>
    </row>
    <row r="25" spans="1:10" x14ac:dyDescent="0.25">
      <c r="B25" s="137" t="s">
        <v>26</v>
      </c>
      <c r="C25" s="38">
        <v>221</v>
      </c>
      <c r="D25" s="38">
        <v>257</v>
      </c>
      <c r="E25" s="38">
        <f t="shared" si="1"/>
        <v>478</v>
      </c>
      <c r="F25" s="57"/>
      <c r="G25" s="134" t="s">
        <v>58</v>
      </c>
      <c r="H25" s="38">
        <v>153</v>
      </c>
      <c r="J25" s="52"/>
    </row>
    <row r="26" spans="1:10" ht="15.75" customHeight="1" thickBot="1" x14ac:dyDescent="0.3">
      <c r="B26" s="137" t="s">
        <v>95</v>
      </c>
      <c r="C26" s="38">
        <f>3+2</f>
        <v>5</v>
      </c>
      <c r="D26" s="38">
        <f>3+1</f>
        <v>4</v>
      </c>
      <c r="E26" s="38">
        <f t="shared" si="1"/>
        <v>9</v>
      </c>
      <c r="F26" s="57"/>
      <c r="G26" s="155" t="s">
        <v>62</v>
      </c>
      <c r="H26" s="32">
        <v>170</v>
      </c>
      <c r="I26" s="73"/>
      <c r="J26" s="52"/>
    </row>
    <row r="27" spans="1:10" ht="15.75" thickBot="1" x14ac:dyDescent="0.3">
      <c r="B27" s="139" t="s">
        <v>14</v>
      </c>
      <c r="C27" s="140">
        <f>SUM(C9:C26)</f>
        <v>5621</v>
      </c>
      <c r="D27" s="140">
        <f>SUM(D9:D26)</f>
        <v>5664</v>
      </c>
      <c r="E27" s="140">
        <f>SUM(E9:E26)</f>
        <v>11285</v>
      </c>
      <c r="F27" s="57"/>
      <c r="G27" s="57"/>
      <c r="H27" s="57"/>
      <c r="I27" s="57"/>
      <c r="J27" s="57"/>
    </row>
    <row r="28" spans="1:10" x14ac:dyDescent="0.25">
      <c r="A28" s="110"/>
      <c r="B28" s="142"/>
      <c r="C28" s="142"/>
      <c r="D28" s="142"/>
      <c r="E28" s="142"/>
      <c r="F28" s="110"/>
      <c r="I28" s="111"/>
      <c r="J28" s="111"/>
    </row>
    <row r="29" spans="1:10" x14ac:dyDescent="0.25">
      <c r="B29" s="110" t="s">
        <v>164</v>
      </c>
    </row>
    <row r="30" spans="1:10" ht="7.5" customHeight="1" thickBot="1" x14ac:dyDescent="0.3"/>
    <row r="31" spans="1:10" ht="32.25" customHeight="1" thickBot="1" x14ac:dyDescent="0.3">
      <c r="B31" s="204" t="s">
        <v>45</v>
      </c>
      <c r="C31" s="206" t="s">
        <v>81</v>
      </c>
      <c r="D31" s="212"/>
      <c r="E31" s="213"/>
      <c r="F31" s="112"/>
      <c r="G31" s="204" t="s">
        <v>45</v>
      </c>
      <c r="H31" s="206" t="s">
        <v>81</v>
      </c>
      <c r="I31" s="212"/>
      <c r="J31" s="213"/>
    </row>
    <row r="32" spans="1:10" ht="18" customHeight="1" thickBot="1" x14ac:dyDescent="0.3">
      <c r="B32" s="205"/>
      <c r="C32" s="49" t="s">
        <v>2</v>
      </c>
      <c r="D32" s="50" t="s">
        <v>3</v>
      </c>
      <c r="E32" s="51" t="s">
        <v>34</v>
      </c>
      <c r="F32" s="56"/>
      <c r="G32" s="205"/>
      <c r="H32" s="49" t="s">
        <v>2</v>
      </c>
      <c r="I32" s="50" t="s">
        <v>3</v>
      </c>
      <c r="J32" s="51" t="s">
        <v>4</v>
      </c>
    </row>
    <row r="33" spans="2:12" x14ac:dyDescent="0.25">
      <c r="B33" s="45" t="s">
        <v>5</v>
      </c>
      <c r="C33" s="38">
        <f>TRUNC(C9*84%,2)</f>
        <v>163.80000000000001</v>
      </c>
      <c r="D33" s="38">
        <f>TRUNC(D9*84%,2)</f>
        <v>160.44</v>
      </c>
      <c r="E33" s="37">
        <f t="shared" ref="E33" si="3">SUM(C33:D33)</f>
        <v>324.24</v>
      </c>
      <c r="F33" s="113"/>
      <c r="G33" s="42" t="s">
        <v>6</v>
      </c>
      <c r="H33" s="37">
        <f>SUM(C33:C34)</f>
        <v>382.20000000000005</v>
      </c>
      <c r="I33" s="43">
        <f>SUM(D33:D34)</f>
        <v>370.44</v>
      </c>
      <c r="J33" s="37">
        <f>SUM(H33:I33)</f>
        <v>752.6400000000001</v>
      </c>
    </row>
    <row r="34" spans="2:12" x14ac:dyDescent="0.25">
      <c r="B34" s="59" t="s">
        <v>7</v>
      </c>
      <c r="C34" s="38">
        <f t="shared" ref="C34:D34" si="4">TRUNC(C10*84%,2)</f>
        <v>218.4</v>
      </c>
      <c r="D34" s="38">
        <f t="shared" si="4"/>
        <v>210</v>
      </c>
      <c r="E34" s="38">
        <f t="shared" ref="E34:E50" si="5">SUM(C34:D34)</f>
        <v>428.4</v>
      </c>
      <c r="F34" s="113"/>
      <c r="G34" s="44" t="s">
        <v>8</v>
      </c>
      <c r="H34" s="38">
        <f>SUM(C35:C36)</f>
        <v>652.68000000000006</v>
      </c>
      <c r="I34" s="35">
        <f>SUM(D35:D36)</f>
        <v>598.92000000000007</v>
      </c>
      <c r="J34" s="38">
        <f>SUM(H34:I34)</f>
        <v>1251.6000000000001</v>
      </c>
    </row>
    <row r="35" spans="2:12" x14ac:dyDescent="0.25">
      <c r="B35" s="45" t="s">
        <v>59</v>
      </c>
      <c r="C35" s="38">
        <f t="shared" ref="C35:D35" si="6">TRUNC(C11*84%,2)</f>
        <v>334.32</v>
      </c>
      <c r="D35" s="38">
        <f t="shared" si="6"/>
        <v>305.76</v>
      </c>
      <c r="E35" s="38">
        <f t="shared" si="5"/>
        <v>640.07999999999993</v>
      </c>
      <c r="F35" s="113"/>
      <c r="G35" s="44" t="s">
        <v>10</v>
      </c>
      <c r="H35" s="38">
        <f>SUM(C37:C45)</f>
        <v>2899.68</v>
      </c>
      <c r="I35" s="35">
        <f>SUM(D37:D45)</f>
        <v>2929.92</v>
      </c>
      <c r="J35" s="38">
        <f>SUM(H35:I35)</f>
        <v>5829.6</v>
      </c>
    </row>
    <row r="36" spans="2:12" ht="15.75" thickBot="1" x14ac:dyDescent="0.3">
      <c r="B36" s="45" t="s">
        <v>11</v>
      </c>
      <c r="C36" s="38">
        <f t="shared" ref="C36:D36" si="7">TRUNC(C12*84%,2)</f>
        <v>318.36</v>
      </c>
      <c r="D36" s="38">
        <f t="shared" si="7"/>
        <v>293.16000000000003</v>
      </c>
      <c r="E36" s="38">
        <f t="shared" si="5"/>
        <v>611.52</v>
      </c>
      <c r="F36" s="113"/>
      <c r="G36" s="44" t="s">
        <v>12</v>
      </c>
      <c r="H36" s="38">
        <f>SUM(C46:C49)</f>
        <v>782.88</v>
      </c>
      <c r="I36" s="35">
        <f>SUM(D46:D49)</f>
        <v>855.12</v>
      </c>
      <c r="J36" s="38">
        <f>SUM(H36:I36)</f>
        <v>1638</v>
      </c>
    </row>
    <row r="37" spans="2:12" ht="15.75" thickBot="1" x14ac:dyDescent="0.3">
      <c r="B37" s="45" t="s">
        <v>13</v>
      </c>
      <c r="C37" s="38">
        <f t="shared" ref="C37:D37" si="8">TRUNC(C13*84%,2)</f>
        <v>330.12</v>
      </c>
      <c r="D37" s="38">
        <f t="shared" si="8"/>
        <v>298.2</v>
      </c>
      <c r="E37" s="38">
        <f t="shared" si="5"/>
        <v>628.31999999999994</v>
      </c>
      <c r="F37" s="113"/>
      <c r="G37" s="46" t="s">
        <v>14</v>
      </c>
      <c r="H37" s="116">
        <f>SUM(H33:H36)</f>
        <v>4717.4399999999996</v>
      </c>
      <c r="I37" s="116">
        <f t="shared" ref="I37:J37" si="9">SUM(I33:I36)</f>
        <v>4754.4000000000005</v>
      </c>
      <c r="J37" s="47">
        <f t="shared" si="9"/>
        <v>9471.84</v>
      </c>
    </row>
    <row r="38" spans="2:12" ht="15.75" thickBot="1" x14ac:dyDescent="0.3">
      <c r="B38" s="45" t="s">
        <v>15</v>
      </c>
      <c r="C38" s="38">
        <f t="shared" ref="C38:D38" si="10">TRUNC(C14*84%,2)</f>
        <v>329.28</v>
      </c>
      <c r="D38" s="38">
        <f t="shared" si="10"/>
        <v>344.4</v>
      </c>
      <c r="E38" s="38">
        <f t="shared" si="5"/>
        <v>673.68</v>
      </c>
      <c r="F38" s="113"/>
      <c r="G38" s="52"/>
      <c r="H38" s="52"/>
      <c r="I38" s="52"/>
      <c r="J38" s="52"/>
    </row>
    <row r="39" spans="2:12" x14ac:dyDescent="0.25">
      <c r="B39" s="45" t="s">
        <v>16</v>
      </c>
      <c r="C39" s="38">
        <f t="shared" ref="C39:D39" si="11">TRUNC(C15*84%,2)</f>
        <v>382.2</v>
      </c>
      <c r="D39" s="38">
        <f t="shared" si="11"/>
        <v>381.36</v>
      </c>
      <c r="E39" s="38">
        <f t="shared" si="5"/>
        <v>763.56</v>
      </c>
      <c r="F39" s="113"/>
      <c r="G39" s="61" t="s">
        <v>136</v>
      </c>
      <c r="H39" s="37">
        <f>TRUNC(H15*84%,2)</f>
        <v>51.24</v>
      </c>
      <c r="I39" s="118" t="s">
        <v>60</v>
      </c>
      <c r="J39" s="37">
        <f>SUM(C37:C41)</f>
        <v>1623.7199999999998</v>
      </c>
    </row>
    <row r="40" spans="2:12" ht="15.75" thickBot="1" x14ac:dyDescent="0.3">
      <c r="B40" s="45" t="s">
        <v>17</v>
      </c>
      <c r="C40" s="38">
        <f t="shared" ref="C40:D40" si="12">TRUNC(C16*84%,2)</f>
        <v>294</v>
      </c>
      <c r="D40" s="38">
        <f t="shared" si="12"/>
        <v>300.72000000000003</v>
      </c>
      <c r="E40" s="38">
        <f t="shared" si="5"/>
        <v>594.72</v>
      </c>
      <c r="F40" s="113"/>
      <c r="G40" s="62" t="s">
        <v>137</v>
      </c>
      <c r="H40" s="38">
        <f t="shared" ref="H40:H50" si="13">TRUNC(H16*84%,2)</f>
        <v>61.32</v>
      </c>
      <c r="I40" s="119" t="s">
        <v>61</v>
      </c>
      <c r="J40" s="32">
        <f>SUM(D42:D45)</f>
        <v>1302.8400000000001</v>
      </c>
    </row>
    <row r="41" spans="2:12" ht="15.75" thickBot="1" x14ac:dyDescent="0.3">
      <c r="B41" s="45" t="s">
        <v>18</v>
      </c>
      <c r="C41" s="38">
        <f t="shared" ref="C41:D41" si="14">TRUNC(C17*84%,2)</f>
        <v>288.12</v>
      </c>
      <c r="D41" s="38">
        <f t="shared" si="14"/>
        <v>302.39999999999998</v>
      </c>
      <c r="E41" s="38">
        <f t="shared" si="5"/>
        <v>590.52</v>
      </c>
      <c r="F41" s="113"/>
      <c r="G41" s="62" t="s">
        <v>138</v>
      </c>
      <c r="H41" s="38">
        <f t="shared" si="13"/>
        <v>73.08</v>
      </c>
      <c r="I41" s="55"/>
      <c r="J41" s="48"/>
    </row>
    <row r="42" spans="2:12" x14ac:dyDescent="0.25">
      <c r="B42" s="45" t="s">
        <v>19</v>
      </c>
      <c r="C42" s="38">
        <f t="shared" ref="C42:D42" si="15">TRUNC(C18*84%,2)</f>
        <v>275.52</v>
      </c>
      <c r="D42" s="38">
        <f t="shared" si="15"/>
        <v>314.16000000000003</v>
      </c>
      <c r="E42" s="38">
        <f t="shared" si="5"/>
        <v>589.68000000000006</v>
      </c>
      <c r="F42" s="113"/>
      <c r="G42" s="62" t="s">
        <v>87</v>
      </c>
      <c r="H42" s="38">
        <f t="shared" si="13"/>
        <v>63.84</v>
      </c>
      <c r="I42" s="61" t="s">
        <v>139</v>
      </c>
      <c r="J42" s="100">
        <f>+H46+H47+H48+E35+E36</f>
        <v>1518.7199999999998</v>
      </c>
    </row>
    <row r="43" spans="2:12" ht="15.75" thickBot="1" x14ac:dyDescent="0.3">
      <c r="B43" s="45" t="s">
        <v>20</v>
      </c>
      <c r="C43" s="38">
        <f t="shared" ref="C43:D43" si="16">TRUNC(C19*84%,2)</f>
        <v>301.56</v>
      </c>
      <c r="D43" s="38">
        <f t="shared" si="16"/>
        <v>321.72000000000003</v>
      </c>
      <c r="E43" s="38">
        <f t="shared" si="5"/>
        <v>623.28</v>
      </c>
      <c r="F43" s="113"/>
      <c r="G43" s="62" t="s">
        <v>88</v>
      </c>
      <c r="H43" s="38">
        <f t="shared" si="13"/>
        <v>74.760000000000005</v>
      </c>
      <c r="I43" s="117" t="s">
        <v>63</v>
      </c>
      <c r="J43" s="101">
        <f>SUM(E33:E36)</f>
        <v>2004.2399999999998</v>
      </c>
    </row>
    <row r="44" spans="2:12" x14ac:dyDescent="0.25">
      <c r="B44" s="45" t="s">
        <v>21</v>
      </c>
      <c r="C44" s="38">
        <f t="shared" ref="C44:D44" si="17">TRUNC(C20*84%,2)</f>
        <v>345.24</v>
      </c>
      <c r="D44" s="38">
        <f t="shared" si="17"/>
        <v>353.64</v>
      </c>
      <c r="E44" s="38">
        <f t="shared" si="5"/>
        <v>698.88</v>
      </c>
      <c r="F44" s="113"/>
      <c r="G44" s="62" t="s">
        <v>142</v>
      </c>
      <c r="H44" s="38">
        <f t="shared" si="13"/>
        <v>76.44</v>
      </c>
      <c r="I44" s="52"/>
      <c r="J44" s="52"/>
    </row>
    <row r="45" spans="2:12" x14ac:dyDescent="0.25">
      <c r="B45" s="45" t="s">
        <v>22</v>
      </c>
      <c r="C45" s="38">
        <f t="shared" ref="C45:D45" si="18">TRUNC(C21*84%,2)</f>
        <v>353.64</v>
      </c>
      <c r="D45" s="38">
        <f t="shared" si="18"/>
        <v>313.32</v>
      </c>
      <c r="E45" s="38">
        <f t="shared" si="5"/>
        <v>666.96</v>
      </c>
      <c r="F45" s="113"/>
      <c r="G45" s="62" t="s">
        <v>57</v>
      </c>
      <c r="H45" s="38">
        <f t="shared" si="13"/>
        <v>84.84</v>
      </c>
      <c r="I45" s="52"/>
      <c r="J45" s="52"/>
    </row>
    <row r="46" spans="2:12" x14ac:dyDescent="0.25">
      <c r="B46" s="45" t="s">
        <v>23</v>
      </c>
      <c r="C46" s="38">
        <f t="shared" ref="C46:D46" si="19">TRUNC(C22*84%,2)</f>
        <v>256.2</v>
      </c>
      <c r="D46" s="38">
        <f t="shared" si="19"/>
        <v>252</v>
      </c>
      <c r="E46" s="38">
        <f t="shared" si="5"/>
        <v>508.2</v>
      </c>
      <c r="F46" s="113"/>
      <c r="G46" s="62" t="s">
        <v>141</v>
      </c>
      <c r="H46" s="38">
        <f t="shared" si="13"/>
        <v>64.680000000000007</v>
      </c>
      <c r="I46" s="52"/>
      <c r="J46" s="52"/>
    </row>
    <row r="47" spans="2:12" x14ac:dyDescent="0.25">
      <c r="B47" s="45" t="s">
        <v>24</v>
      </c>
      <c r="C47" s="38">
        <f t="shared" ref="C47:D47" si="20">TRUNC(C23*84%,2)</f>
        <v>201.6</v>
      </c>
      <c r="D47" s="38">
        <f t="shared" si="20"/>
        <v>232.68</v>
      </c>
      <c r="E47" s="38">
        <f t="shared" si="5"/>
        <v>434.28</v>
      </c>
      <c r="F47" s="113"/>
      <c r="G47" s="62" t="s">
        <v>143</v>
      </c>
      <c r="H47" s="38">
        <f t="shared" si="13"/>
        <v>89.04</v>
      </c>
      <c r="I47" s="52"/>
      <c r="J47" s="52"/>
    </row>
    <row r="48" spans="2:12" x14ac:dyDescent="0.25">
      <c r="B48" s="45" t="s">
        <v>25</v>
      </c>
      <c r="C48" s="38">
        <f t="shared" ref="C48:D48" si="21">TRUNC(C24*84%,2)</f>
        <v>139.44</v>
      </c>
      <c r="D48" s="38">
        <f t="shared" si="21"/>
        <v>154.56</v>
      </c>
      <c r="E48" s="38">
        <f t="shared" si="5"/>
        <v>294</v>
      </c>
      <c r="F48" s="113"/>
      <c r="G48" s="62" t="s">
        <v>144</v>
      </c>
      <c r="H48" s="38">
        <f t="shared" si="13"/>
        <v>113.4</v>
      </c>
      <c r="I48" s="52"/>
      <c r="J48" s="52"/>
      <c r="K48" s="83"/>
      <c r="L48" s="83"/>
    </row>
    <row r="49" spans="2:10" x14ac:dyDescent="0.25">
      <c r="B49" s="45" t="s">
        <v>26</v>
      </c>
      <c r="C49" s="38">
        <f t="shared" ref="C49:D49" si="22">TRUNC(C25*84%,2)</f>
        <v>185.64</v>
      </c>
      <c r="D49" s="38">
        <f t="shared" si="22"/>
        <v>215.88</v>
      </c>
      <c r="E49" s="38">
        <f t="shared" si="5"/>
        <v>401.52</v>
      </c>
      <c r="F49" s="113"/>
      <c r="G49" s="62" t="s">
        <v>58</v>
      </c>
      <c r="H49" s="38">
        <f t="shared" si="13"/>
        <v>128.52000000000001</v>
      </c>
      <c r="I49" s="52"/>
      <c r="J49" s="52"/>
    </row>
    <row r="50" spans="2:10" ht="15.75" thickBot="1" x14ac:dyDescent="0.3">
      <c r="B50" s="45" t="s">
        <v>95</v>
      </c>
      <c r="C50" s="38">
        <f t="shared" ref="C50:D50" si="23">TRUNC(C26*84%,2)</f>
        <v>4.2</v>
      </c>
      <c r="D50" s="38">
        <f t="shared" si="23"/>
        <v>3.36</v>
      </c>
      <c r="E50" s="38">
        <f t="shared" si="5"/>
        <v>7.5600000000000005</v>
      </c>
      <c r="F50" s="113"/>
      <c r="G50" s="117" t="s">
        <v>62</v>
      </c>
      <c r="H50" s="32">
        <f t="shared" si="13"/>
        <v>142.80000000000001</v>
      </c>
      <c r="I50" s="73"/>
      <c r="J50" s="52"/>
    </row>
    <row r="51" spans="2:10" ht="15.75" thickBot="1" x14ac:dyDescent="0.3">
      <c r="B51" s="46" t="s">
        <v>14</v>
      </c>
      <c r="C51" s="47">
        <f>+C27*0.84</f>
        <v>4721.6399999999994</v>
      </c>
      <c r="D51" s="47">
        <f t="shared" ref="D51:E51" si="24">+D27*0.84</f>
        <v>4757.76</v>
      </c>
      <c r="E51" s="47">
        <f t="shared" si="24"/>
        <v>9479.4</v>
      </c>
      <c r="F51" s="81">
        <v>0.84</v>
      </c>
    </row>
    <row r="52" spans="2:10" ht="15.75" thickBot="1" x14ac:dyDescent="0.3">
      <c r="I52" s="56"/>
      <c r="J52" s="56"/>
    </row>
    <row r="53" spans="2:10" ht="30.75" customHeight="1" thickBot="1" x14ac:dyDescent="0.3">
      <c r="B53" s="204" t="s">
        <v>45</v>
      </c>
      <c r="C53" s="206" t="s">
        <v>67</v>
      </c>
      <c r="D53" s="207"/>
      <c r="E53" s="208"/>
      <c r="G53" s="204" t="s">
        <v>45</v>
      </c>
      <c r="H53" s="206" t="s">
        <v>67</v>
      </c>
      <c r="I53" s="207"/>
      <c r="J53" s="208"/>
    </row>
    <row r="54" spans="2:10" ht="15.75" thickBot="1" x14ac:dyDescent="0.3">
      <c r="B54" s="205"/>
      <c r="C54" s="49" t="s">
        <v>2</v>
      </c>
      <c r="D54" s="50" t="s">
        <v>35</v>
      </c>
      <c r="E54" s="51" t="s">
        <v>34</v>
      </c>
      <c r="G54" s="205"/>
      <c r="H54" s="49" t="s">
        <v>2</v>
      </c>
      <c r="I54" s="50" t="s">
        <v>3</v>
      </c>
      <c r="J54" s="51" t="s">
        <v>4</v>
      </c>
    </row>
    <row r="55" spans="2:10" x14ac:dyDescent="0.25">
      <c r="B55" s="45" t="s">
        <v>5</v>
      </c>
      <c r="C55" s="38">
        <f>TRUNC(C9*16%,2)</f>
        <v>31.2</v>
      </c>
      <c r="D55" s="38">
        <f>TRUNC(D9*16%,2)</f>
        <v>30.56</v>
      </c>
      <c r="E55" s="37">
        <f>+D55+C55</f>
        <v>61.76</v>
      </c>
      <c r="F55" s="108"/>
      <c r="G55" s="53" t="s">
        <v>6</v>
      </c>
      <c r="H55" s="35">
        <f>SUM(C55:C56)</f>
        <v>72.8</v>
      </c>
      <c r="I55" s="37">
        <f>SUM(D55:D56)</f>
        <v>70.56</v>
      </c>
      <c r="J55" s="37">
        <f>SUM(H55:I55)</f>
        <v>143.36000000000001</v>
      </c>
    </row>
    <row r="56" spans="2:10" x14ac:dyDescent="0.25">
      <c r="B56" s="59" t="s">
        <v>7</v>
      </c>
      <c r="C56" s="38">
        <f t="shared" ref="C56:D56" si="25">TRUNC(C10*16%,2)</f>
        <v>41.6</v>
      </c>
      <c r="D56" s="38">
        <f t="shared" si="25"/>
        <v>40</v>
      </c>
      <c r="E56" s="38">
        <f>+D56+C56</f>
        <v>81.599999999999994</v>
      </c>
      <c r="F56" s="108"/>
      <c r="G56" s="54" t="s">
        <v>8</v>
      </c>
      <c r="H56" s="35">
        <f>SUM(C57:C58)</f>
        <v>124.32</v>
      </c>
      <c r="I56" s="38">
        <f>SUM(D57:D58)</f>
        <v>114.08000000000001</v>
      </c>
      <c r="J56" s="38">
        <f>SUM(H56:I56)</f>
        <v>238.4</v>
      </c>
    </row>
    <row r="57" spans="2:10" x14ac:dyDescent="0.25">
      <c r="B57" s="45" t="s">
        <v>59</v>
      </c>
      <c r="C57" s="38">
        <f t="shared" ref="C57:D57" si="26">TRUNC(C11*16%,2)</f>
        <v>63.68</v>
      </c>
      <c r="D57" s="38">
        <f t="shared" si="26"/>
        <v>58.24</v>
      </c>
      <c r="E57" s="38">
        <f t="shared" ref="E57:E71" si="27">+D57+C57</f>
        <v>121.92</v>
      </c>
      <c r="F57" s="108"/>
      <c r="G57" s="54" t="s">
        <v>10</v>
      </c>
      <c r="H57" s="35">
        <f>SUM(C59:C67)</f>
        <v>552.31999999999994</v>
      </c>
      <c r="I57" s="38">
        <f>SUM(D59:D67)</f>
        <v>558.07999999999993</v>
      </c>
      <c r="J57" s="38">
        <f>SUM(H57:I57)</f>
        <v>1110.3999999999999</v>
      </c>
    </row>
    <row r="58" spans="2:10" ht="15.75" thickBot="1" x14ac:dyDescent="0.3">
      <c r="B58" s="45" t="s">
        <v>11</v>
      </c>
      <c r="C58" s="38">
        <f t="shared" ref="C58:D58" si="28">TRUNC(C12*16%,2)</f>
        <v>60.64</v>
      </c>
      <c r="D58" s="38">
        <f t="shared" si="28"/>
        <v>55.84</v>
      </c>
      <c r="E58" s="38">
        <f t="shared" si="27"/>
        <v>116.48</v>
      </c>
      <c r="F58" s="108"/>
      <c r="G58" s="54" t="s">
        <v>12</v>
      </c>
      <c r="H58" s="35">
        <f>SUM(C68:C71)</f>
        <v>149.12</v>
      </c>
      <c r="I58" s="38">
        <f>SUM(D68:D71)</f>
        <v>162.88</v>
      </c>
      <c r="J58" s="38">
        <f>SUM(H58:I58)</f>
        <v>312</v>
      </c>
    </row>
    <row r="59" spans="2:10" ht="15.75" thickBot="1" x14ac:dyDescent="0.3">
      <c r="B59" s="45" t="s">
        <v>13</v>
      </c>
      <c r="C59" s="38">
        <f t="shared" ref="C59:D59" si="29">TRUNC(C13*16%,2)</f>
        <v>62.88</v>
      </c>
      <c r="D59" s="38">
        <f t="shared" si="29"/>
        <v>56.8</v>
      </c>
      <c r="E59" s="38">
        <f t="shared" si="27"/>
        <v>119.68</v>
      </c>
      <c r="F59" s="108"/>
      <c r="G59" s="46" t="s">
        <v>14</v>
      </c>
      <c r="H59" s="116">
        <f>SUM(H55:H58)</f>
        <v>898.56</v>
      </c>
      <c r="I59" s="116">
        <f t="shared" ref="I59" si="30">SUM(I55:I58)</f>
        <v>905.59999999999991</v>
      </c>
      <c r="J59" s="47">
        <f t="shared" ref="J59" si="31">SUM(J55:J58)</f>
        <v>1804.1599999999999</v>
      </c>
    </row>
    <row r="60" spans="2:10" ht="15.75" thickBot="1" x14ac:dyDescent="0.3">
      <c r="B60" s="45" t="s">
        <v>15</v>
      </c>
      <c r="C60" s="38">
        <f t="shared" ref="C60:D60" si="32">TRUNC(C14*16%,2)</f>
        <v>62.72</v>
      </c>
      <c r="D60" s="38">
        <f t="shared" si="32"/>
        <v>65.599999999999994</v>
      </c>
      <c r="E60" s="38">
        <f t="shared" si="27"/>
        <v>128.32</v>
      </c>
      <c r="F60" s="108"/>
      <c r="G60" s="52"/>
      <c r="H60" s="52"/>
      <c r="I60" s="52"/>
      <c r="J60" s="52"/>
    </row>
    <row r="61" spans="2:10" x14ac:dyDescent="0.25">
      <c r="B61" s="45" t="s">
        <v>16</v>
      </c>
      <c r="C61" s="38">
        <f t="shared" ref="C61:D61" si="33">TRUNC(C15*16%,2)</f>
        <v>72.8</v>
      </c>
      <c r="D61" s="38">
        <f t="shared" si="33"/>
        <v>72.64</v>
      </c>
      <c r="E61" s="38">
        <f t="shared" si="27"/>
        <v>145.44</v>
      </c>
      <c r="F61" s="108"/>
      <c r="G61" s="61" t="s">
        <v>136</v>
      </c>
      <c r="H61" s="37">
        <f t="shared" ref="H61:H72" si="34">TRUNC(H15*16%,2)</f>
        <v>9.76</v>
      </c>
      <c r="I61" s="118" t="s">
        <v>60</v>
      </c>
      <c r="J61" s="37">
        <f>SUM(C59:C63)</f>
        <v>309.27999999999997</v>
      </c>
    </row>
    <row r="62" spans="2:10" ht="15.75" thickBot="1" x14ac:dyDescent="0.3">
      <c r="B62" s="45" t="s">
        <v>17</v>
      </c>
      <c r="C62" s="38">
        <f t="shared" ref="C62:D62" si="35">TRUNC(C16*16%,2)</f>
        <v>56</v>
      </c>
      <c r="D62" s="38">
        <f t="shared" si="35"/>
        <v>57.28</v>
      </c>
      <c r="E62" s="38">
        <f t="shared" si="27"/>
        <v>113.28</v>
      </c>
      <c r="F62" s="108"/>
      <c r="G62" s="62" t="s">
        <v>137</v>
      </c>
      <c r="H62" s="38">
        <f t="shared" si="34"/>
        <v>11.68</v>
      </c>
      <c r="I62" s="119" t="s">
        <v>61</v>
      </c>
      <c r="J62" s="32">
        <f>SUM(D64:D67)</f>
        <v>248.16000000000003</v>
      </c>
    </row>
    <row r="63" spans="2:10" ht="15.75" thickBot="1" x14ac:dyDescent="0.3">
      <c r="B63" s="45" t="s">
        <v>18</v>
      </c>
      <c r="C63" s="38">
        <f t="shared" ref="C63:D63" si="36">TRUNC(C17*16%,2)</f>
        <v>54.88</v>
      </c>
      <c r="D63" s="38">
        <f t="shared" si="36"/>
        <v>57.6</v>
      </c>
      <c r="E63" s="38">
        <f t="shared" si="27"/>
        <v>112.48</v>
      </c>
      <c r="F63" s="108"/>
      <c r="G63" s="62" t="s">
        <v>138</v>
      </c>
      <c r="H63" s="38">
        <f t="shared" si="34"/>
        <v>13.92</v>
      </c>
      <c r="I63" s="55"/>
      <c r="J63" s="48"/>
    </row>
    <row r="64" spans="2:10" x14ac:dyDescent="0.25">
      <c r="B64" s="45" t="s">
        <v>19</v>
      </c>
      <c r="C64" s="38">
        <f t="shared" ref="C64:D64" si="37">TRUNC(C18*16%,2)</f>
        <v>52.48</v>
      </c>
      <c r="D64" s="38">
        <f t="shared" si="37"/>
        <v>59.84</v>
      </c>
      <c r="E64" s="38">
        <f t="shared" si="27"/>
        <v>112.32</v>
      </c>
      <c r="F64" s="108"/>
      <c r="G64" s="62" t="s">
        <v>87</v>
      </c>
      <c r="H64" s="38">
        <f t="shared" si="34"/>
        <v>12.16</v>
      </c>
      <c r="I64" s="61" t="s">
        <v>139</v>
      </c>
      <c r="J64" s="100">
        <f>+H68+H69+H70+E57+E58</f>
        <v>289.28000000000003</v>
      </c>
    </row>
    <row r="65" spans="2:17" ht="15.75" thickBot="1" x14ac:dyDescent="0.3">
      <c r="B65" s="45" t="s">
        <v>20</v>
      </c>
      <c r="C65" s="38">
        <f t="shared" ref="C65:D65" si="38">TRUNC(C19*16%,2)</f>
        <v>57.44</v>
      </c>
      <c r="D65" s="38">
        <f t="shared" si="38"/>
        <v>61.28</v>
      </c>
      <c r="E65" s="38">
        <f t="shared" si="27"/>
        <v>118.72</v>
      </c>
      <c r="F65" s="108"/>
      <c r="G65" s="62" t="s">
        <v>88</v>
      </c>
      <c r="H65" s="38">
        <f t="shared" si="34"/>
        <v>14.24</v>
      </c>
      <c r="I65" s="117" t="s">
        <v>63</v>
      </c>
      <c r="J65" s="101">
        <f>SUM(E55:E58)</f>
        <v>381.76</v>
      </c>
    </row>
    <row r="66" spans="2:17" x14ac:dyDescent="0.25">
      <c r="B66" s="45" t="s">
        <v>21</v>
      </c>
      <c r="C66" s="38">
        <f t="shared" ref="C66:D66" si="39">TRUNC(C20*16%,2)</f>
        <v>65.760000000000005</v>
      </c>
      <c r="D66" s="38">
        <f t="shared" si="39"/>
        <v>67.36</v>
      </c>
      <c r="E66" s="38">
        <f t="shared" si="27"/>
        <v>133.12</v>
      </c>
      <c r="F66" s="108"/>
      <c r="G66" s="62" t="s">
        <v>142</v>
      </c>
      <c r="H66" s="38">
        <f t="shared" si="34"/>
        <v>14.56</v>
      </c>
      <c r="I66" s="52"/>
      <c r="J66" s="52"/>
    </row>
    <row r="67" spans="2:17" x14ac:dyDescent="0.25">
      <c r="B67" s="45" t="s">
        <v>22</v>
      </c>
      <c r="C67" s="38">
        <f t="shared" ref="C67:D67" si="40">TRUNC(C21*16%,2)</f>
        <v>67.36</v>
      </c>
      <c r="D67" s="38">
        <f t="shared" si="40"/>
        <v>59.68</v>
      </c>
      <c r="E67" s="38">
        <f t="shared" si="27"/>
        <v>127.03999999999999</v>
      </c>
      <c r="F67" s="108"/>
      <c r="G67" s="62" t="s">
        <v>57</v>
      </c>
      <c r="H67" s="38">
        <f t="shared" si="34"/>
        <v>16.16</v>
      </c>
      <c r="I67" s="52"/>
      <c r="J67" s="52"/>
    </row>
    <row r="68" spans="2:17" x14ac:dyDescent="0.25">
      <c r="B68" s="45" t="s">
        <v>23</v>
      </c>
      <c r="C68" s="38">
        <f t="shared" ref="C68:D68" si="41">TRUNC(C22*16%,2)</f>
        <v>48.8</v>
      </c>
      <c r="D68" s="38">
        <f t="shared" si="41"/>
        <v>48</v>
      </c>
      <c r="E68" s="38">
        <f t="shared" si="27"/>
        <v>96.8</v>
      </c>
      <c r="F68" s="108"/>
      <c r="G68" s="62" t="s">
        <v>141</v>
      </c>
      <c r="H68" s="38">
        <f t="shared" si="34"/>
        <v>12.32</v>
      </c>
      <c r="I68" s="52"/>
      <c r="J68" s="52"/>
    </row>
    <row r="69" spans="2:17" x14ac:dyDescent="0.25">
      <c r="B69" s="45" t="s">
        <v>24</v>
      </c>
      <c r="C69" s="38">
        <f t="shared" ref="C69:D69" si="42">TRUNC(C23*16%,2)</f>
        <v>38.4</v>
      </c>
      <c r="D69" s="38">
        <f t="shared" si="42"/>
        <v>44.32</v>
      </c>
      <c r="E69" s="38">
        <f t="shared" si="27"/>
        <v>82.72</v>
      </c>
      <c r="F69" s="108"/>
      <c r="G69" s="62" t="s">
        <v>143</v>
      </c>
      <c r="H69" s="38">
        <f t="shared" si="34"/>
        <v>16.96</v>
      </c>
      <c r="I69" s="52"/>
      <c r="J69" s="52"/>
    </row>
    <row r="70" spans="2:17" x14ac:dyDescent="0.25">
      <c r="B70" s="45" t="s">
        <v>25</v>
      </c>
      <c r="C70" s="38">
        <f t="shared" ref="C70:D70" si="43">TRUNC(C24*16%,2)</f>
        <v>26.56</v>
      </c>
      <c r="D70" s="38">
        <f t="shared" si="43"/>
        <v>29.44</v>
      </c>
      <c r="E70" s="38">
        <f t="shared" si="27"/>
        <v>56</v>
      </c>
      <c r="F70" s="108"/>
      <c r="G70" s="62" t="s">
        <v>144</v>
      </c>
      <c r="H70" s="38">
        <f t="shared" si="34"/>
        <v>21.6</v>
      </c>
      <c r="I70" s="52"/>
      <c r="J70" s="52"/>
    </row>
    <row r="71" spans="2:17" x14ac:dyDescent="0.25">
      <c r="B71" s="45" t="s">
        <v>26</v>
      </c>
      <c r="C71" s="38">
        <f t="shared" ref="C71:D71" si="44">TRUNC(C25*16%,2)</f>
        <v>35.36</v>
      </c>
      <c r="D71" s="38">
        <f t="shared" si="44"/>
        <v>41.12</v>
      </c>
      <c r="E71" s="38">
        <f t="shared" si="27"/>
        <v>76.47999999999999</v>
      </c>
      <c r="F71" s="108"/>
      <c r="G71" s="62" t="s">
        <v>58</v>
      </c>
      <c r="H71" s="38">
        <f t="shared" si="34"/>
        <v>24.48</v>
      </c>
      <c r="I71" s="52"/>
      <c r="J71" s="52"/>
    </row>
    <row r="72" spans="2:17" ht="15.75" thickBot="1" x14ac:dyDescent="0.3">
      <c r="B72" s="45" t="s">
        <v>95</v>
      </c>
      <c r="C72" s="38">
        <f t="shared" ref="C72:D72" si="45">TRUNC(C26*16%,2)</f>
        <v>0.8</v>
      </c>
      <c r="D72" s="38">
        <f t="shared" si="45"/>
        <v>0.64</v>
      </c>
      <c r="E72" s="38">
        <f>+D72+C72</f>
        <v>1.44</v>
      </c>
      <c r="F72" s="108"/>
      <c r="G72" s="117" t="s">
        <v>62</v>
      </c>
      <c r="H72" s="32">
        <f t="shared" si="34"/>
        <v>27.2</v>
      </c>
      <c r="I72" s="73"/>
      <c r="J72" s="52"/>
    </row>
    <row r="73" spans="2:17" ht="15.75" thickBot="1" x14ac:dyDescent="0.3">
      <c r="B73" s="46" t="s">
        <v>14</v>
      </c>
      <c r="C73" s="47">
        <f>+C27*0.16</f>
        <v>899.36</v>
      </c>
      <c r="D73" s="47">
        <f t="shared" ref="D73:E73" si="46">+D27*0.16</f>
        <v>906.24</v>
      </c>
      <c r="E73" s="47">
        <f t="shared" si="46"/>
        <v>1805.6000000000001</v>
      </c>
      <c r="F73" s="114">
        <v>0.16</v>
      </c>
      <c r="G73" s="56"/>
      <c r="H73" s="56"/>
      <c r="I73" s="56"/>
      <c r="J73" s="56"/>
    </row>
    <row r="74" spans="2:17" x14ac:dyDescent="0.25">
      <c r="E74" s="3"/>
      <c r="I74" s="56"/>
      <c r="J74" s="56"/>
    </row>
    <row r="75" spans="2:17" ht="47.25" customHeight="1" x14ac:dyDescent="0.25">
      <c r="B75" s="214" t="s">
        <v>171</v>
      </c>
      <c r="C75" s="214"/>
      <c r="D75" s="214"/>
      <c r="E75" s="214"/>
      <c r="F75" s="214"/>
      <c r="G75" s="214"/>
      <c r="H75" s="214"/>
      <c r="I75" s="214"/>
      <c r="J75" s="214"/>
      <c r="K75" s="83"/>
      <c r="L75" s="83"/>
      <c r="M75" s="83"/>
      <c r="N75" s="83"/>
      <c r="O75" s="83"/>
      <c r="P75" s="83"/>
      <c r="Q75" s="83"/>
    </row>
    <row r="76" spans="2:17" x14ac:dyDescent="0.25">
      <c r="C76" s="86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</row>
    <row r="77" spans="2:17" x14ac:dyDescent="0.25">
      <c r="C77" s="86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</row>
    <row r="78" spans="2:17" x14ac:dyDescent="0.25">
      <c r="C78" s="115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</row>
    <row r="79" spans="2:17" x14ac:dyDescent="0.25">
      <c r="C79" s="115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</row>
    <row r="80" spans="2:17" x14ac:dyDescent="0.25">
      <c r="C80" s="115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</row>
    <row r="81" spans="3:17" x14ac:dyDescent="0.25">
      <c r="C81" s="29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</row>
    <row r="82" spans="3:17" x14ac:dyDescent="0.25">
      <c r="C82" s="29"/>
      <c r="D82" s="48"/>
      <c r="E82" s="94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94"/>
      <c r="Q82" s="94"/>
    </row>
  </sheetData>
  <mergeCells count="16">
    <mergeCell ref="B75:J75"/>
    <mergeCell ref="B1:J1"/>
    <mergeCell ref="G7:G8"/>
    <mergeCell ref="B31:B32"/>
    <mergeCell ref="C31:E31"/>
    <mergeCell ref="G53:G54"/>
    <mergeCell ref="B2:J2"/>
    <mergeCell ref="H53:J53"/>
    <mergeCell ref="G31:G32"/>
    <mergeCell ref="H31:J31"/>
    <mergeCell ref="B7:B8"/>
    <mergeCell ref="C7:E7"/>
    <mergeCell ref="H7:J7"/>
    <mergeCell ref="B53:B54"/>
    <mergeCell ref="C53:E53"/>
    <mergeCell ref="G4:J5"/>
  </mergeCells>
  <printOptions horizontalCentered="1"/>
  <pageMargins left="0.23622047244094491" right="0.23622047244094491" top="0.55118110236220474" bottom="0.35433070866141736" header="0.31496062992125984" footer="0.31496062992125984"/>
  <pageSetup scale="60" orientation="portrait" r:id="rId1"/>
  <headerFooter>
    <oddFooter>&amp;C&amp;"-,Cursiva"&amp;K01+049Depto. Estadísticas y Gestión de la Información - Servicio de Salud Osorno</oddFooter>
  </headerFooter>
  <colBreaks count="1" manualBreakCount="1">
    <brk id="1" max="187" man="1"/>
  </colBreaks>
  <ignoredErrors>
    <ignoredError sqref="H9:I12 J15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14</vt:i4>
      </vt:variant>
    </vt:vector>
  </HeadingPairs>
  <TitlesOfParts>
    <vt:vector size="22" baseType="lpstr">
      <vt:lpstr>AÑOS</vt:lpstr>
      <vt:lpstr>OSORNO</vt:lpstr>
      <vt:lpstr>PUERTO OCTAY</vt:lpstr>
      <vt:lpstr>PURRANQUE</vt:lpstr>
      <vt:lpstr>PUYEHUE</vt:lpstr>
      <vt:lpstr>RÍO NEGRO</vt:lpstr>
      <vt:lpstr>SAN JUAN COSTA</vt:lpstr>
      <vt:lpstr>SAN PABLO</vt:lpstr>
      <vt:lpstr>OSORNO!Área_de_impresión</vt:lpstr>
      <vt:lpstr>'PUERTO OCTAY'!Área_de_impresión</vt:lpstr>
      <vt:lpstr>PURRANQUE!Área_de_impresión</vt:lpstr>
      <vt:lpstr>PUYEHUE!Área_de_impresión</vt:lpstr>
      <vt:lpstr>'RÍO NEGRO'!Área_de_impresión</vt:lpstr>
      <vt:lpstr>'SAN JUAN COSTA'!Área_de_impresión</vt:lpstr>
      <vt:lpstr>'SAN PABLO'!Área_de_impresión</vt:lpstr>
      <vt:lpstr>OSORNO!Títulos_a_imprimir</vt:lpstr>
      <vt:lpstr>'PUERTO OCTAY'!Títulos_a_imprimir</vt:lpstr>
      <vt:lpstr>PURRANQUE!Títulos_a_imprimir</vt:lpstr>
      <vt:lpstr>PUYEHUE!Títulos_a_imprimir</vt:lpstr>
      <vt:lpstr>'RÍO NEGRO'!Títulos_a_imprimir</vt:lpstr>
      <vt:lpstr>'SAN JUAN COSTA'!Títulos_a_imprimir</vt:lpstr>
      <vt:lpstr>'SAN PABLO'!Títulos_a_imprimir</vt:lpstr>
    </vt:vector>
  </TitlesOfParts>
  <Company>Propietario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Servicio de Salud Osorno</cp:lastModifiedBy>
  <cp:lastPrinted>2022-10-17T21:06:14Z</cp:lastPrinted>
  <dcterms:created xsi:type="dcterms:W3CDTF">2012-01-06T14:59:33Z</dcterms:created>
  <dcterms:modified xsi:type="dcterms:W3CDTF">2024-12-13T14:52:46Z</dcterms:modified>
</cp:coreProperties>
</file>